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68"/>
  </bookViews>
  <sheets>
    <sheet name="项目指标体系表-重大公共卫生" sheetId="5" r:id="rId1"/>
    <sheet name="Sheet1" sheetId="3" state="hidden" r:id="rId2"/>
    <sheet name="指标表" sheetId="4" state="hidden" r:id="rId3"/>
  </sheets>
  <definedNames>
    <definedName name="_xlnm._FilterDatabase" localSheetId="0" hidden="1">'项目指标体系表-重大公共卫生'!$A$4:$XFC$37</definedName>
    <definedName name="_xlnm.Print_Area" localSheetId="0">'项目指标体系表-重大公共卫生'!$A$1:$J$36</definedName>
    <definedName name="_xlnm.Print_Titles" localSheetId="0">'项目指标体系表-重大公共卫生'!$3:$4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<sst xmlns="http://schemas.openxmlformats.org/spreadsheetml/2006/main" count="269" uniqueCount="228">
  <si>
    <t>附件一、</t>
  </si>
  <si>
    <t>巫山县2023年重点绩效评价项目（2023年度重大公共卫生项目）指标体系表</t>
  </si>
  <si>
    <t>评价指标</t>
  </si>
  <si>
    <t>指标解释</t>
  </si>
  <si>
    <t>评价内容及评分标准</t>
  </si>
  <si>
    <t>具体评价情况</t>
  </si>
  <si>
    <t>评价得分</t>
  </si>
  <si>
    <t>一级</t>
  </si>
  <si>
    <t>分值</t>
  </si>
  <si>
    <t>二级</t>
  </si>
  <si>
    <t>三级</t>
  </si>
  <si>
    <t>投入</t>
  </si>
  <si>
    <t>项目立项</t>
  </si>
  <si>
    <t>项目立项规范性</t>
  </si>
  <si>
    <t>项目的申请、设立过程是否符合相关要求，用以反映和考核项目立项的规范情况。</t>
  </si>
  <si>
    <t>①项目是否按照规定的程序申请设立,1分；
②所提交的文件、材料是否符合相关要求，1分；
③事前是否已经过必要的可行性研究、专家论证、风险评估、集体决策等，1分。
以上各项发现1项不合规或不相符扣减相应分数，扣完为止。</t>
  </si>
  <si>
    <t>该项目按照规定的程序申请设立；审批文件、材料符合相关要求；所提交的文件、材料是否符合相关要求；但未见可行性研究、专家论证、风险评估等相关资料。</t>
  </si>
  <si>
    <t>绩效目标合理性</t>
  </si>
  <si>
    <t>项目所设定的绩效目标是否依据充分，是否符合客观实际，用以反映和考核项目绩效目标与项目实施的相符情况。</t>
  </si>
  <si>
    <t xml:space="preserve">
①是否符合国家相关法律法规、国民经济发展规划和党委政府决策，1分；
②是否与项目实施单位或委托单位职责密切相关，1分；
③项目是否为促进事业发展所必需，1分；
④项目预期产出效益和效果是否符合正常的业绩水平，1分。
以上各项发现1项不合规或不相符扣减相应分数，扣完为止。
</t>
  </si>
  <si>
    <t>该项目绩效目标符合国家相关法律法规、国民经济发展规划和党委政府决策；与项目实施单位或委托单位职责密切相关；该项目的设立为促进事业发展所必需；项目预期产出效益和效果符合正常的业绩水平。</t>
  </si>
  <si>
    <t>绩效指标明确性</t>
  </si>
  <si>
    <t>依据绩效目标设定的绩效指标是否清晰、细化、可衡量等，用以反映和考核项目绩效目标的明细化情况。</t>
  </si>
  <si>
    <t xml:space="preserve">
①是否将项目绩效目标细化分解为具体的绩效指标，1分；
②是否通过清晰、可衡量的指标值予以体现，1分；
③是否与项目年度任务数或计划数相对应，1分；
④是否与预算确定的项目投资额或资金量相匹配，1分。
以上各项发现1项不合规或不相符扣减相应分数，扣完为止。</t>
  </si>
  <si>
    <t>实施单位将项目绩效目标细化分解为具体的绩效指标；并通过清晰、可衡量的指标值予以体现；巫山县妇幼保健计划生育服务中心、巫山县人民医院、巫山县疾病预防控制中心均存在项目年度任务数或计划数与绩效指标不完全对应的情况；绩效指标与预算确定的项目投资额或资金量相匹配。</t>
  </si>
  <si>
    <t>资金落实</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</si>
  <si>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</si>
  <si>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</si>
  <si>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
本项得分=资金到位率*3。</t>
  </si>
  <si>
    <t>该项目实际到位资金536.82万元，预算资金536.82万元，资金到位率=536.82万元/536.82万元×100%=100%。得分=资金到位率*3=100%*3=3。</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</si>
  <si>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</si>
  <si>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</si>
  <si>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
本项得分=到位及时率*3。</t>
  </si>
  <si>
    <t>该项目实际到位资金536.82万元，应到位资金536.82万元，到位及时率=（及时到位资金/应到位资金）×100%=（536.82万元/536.82万元）×100%=100%。得分=预算执行率*3=100%*3=3。</t>
  </si>
  <si>
    <t>管理</t>
  </si>
  <si>
    <t>业务管理</t>
  </si>
  <si>
    <t>管理制度健全性</t>
  </si>
  <si>
    <t>项目实施单位的业务管理制度是否健全，用以反映和考核业务管理制度对项目顺利实施的保障情况。</t>
  </si>
  <si>
    <t>①是否已制定或具有相应的业务管理制度，1分；
②业务管理制度是否合法、合规、完整，1分。
以上各项发现1项不合规或不相符扣减相应分数，扣完为止。</t>
  </si>
  <si>
    <t>项目实施单位已制定相应的财务和业务管理制度；财务和业务管理制度合法、合规、完整。</t>
  </si>
  <si>
    <t>制度执行有效性</t>
  </si>
  <si>
    <t>项目实施是否符合相关业务管理规定，用以反映和考核业务管理制度的有效执行情况。</t>
  </si>
  <si>
    <t>①是否遵守相关法律法规和业务管理规定，1分；
②项目调整及支出调整手续是否完备，1分；
③项目合同书、验收报告、技术鉴定等资料是否齐全并及时归档，1分；
④项目实施的人员条件、场地设备、信息支撑等是否落实到位，1分。
以上各项发现1项不合规或不相符扣减相应分数，扣完为止。</t>
  </si>
  <si>
    <t>该项目遵守相关法律法规和相关管理规定；该项目不存在调整事项；合同书、验收报告、技术鉴定等资料齐全并及时归档；项目实施的人员条件、信息支撑等落实到位。</t>
  </si>
  <si>
    <t>项目质量可控性</t>
  </si>
  <si>
    <t>项目实施单位是否为达到项目质量要求而采取了必需的措施,用以反映和考核项目实施单位对项目质量的控制情况。</t>
  </si>
  <si>
    <t xml:space="preserve">
①是否已制定或具有相应的项目质量要求或标准，1分；
②是否采取了相应的项目质量检查、验收等必需的控制措施或手段，1分。
以上各项发现1项不合规或不相符扣减相应分数，扣完为止。</t>
  </si>
  <si>
    <t>项目实施单位实施的重大公共卫生项目，均严格执行国家相关质量要求。</t>
  </si>
  <si>
    <t>财务管理</t>
  </si>
  <si>
    <t>项目实施单位的财务制度是否健全，用以反映和考核财务管理制度对资金规范、安全运行的保障情况。</t>
  </si>
  <si>
    <t xml:space="preserve">
①是否已制定或具有相应的项目资金管理办法，1分；
②项目资金管理办法是否符合相关财务会计制度的规定，1分。
以上各项发现1项不合规或不相符扣减相应分数，扣完为止。</t>
  </si>
  <si>
    <t>项目实施单位已制定相应的项目资金管理办法，项目资金管理办法符合相关财务会计制度的规定</t>
  </si>
  <si>
    <t>资金使用合规性</t>
  </si>
  <si>
    <t>项目资金使用是否符合相关的财务管理制度规定，用以反映和考核项目资金的规范运行情况。</t>
  </si>
  <si>
    <t xml:space="preserve">
①是否符合国家财经法规和财务管理制度以及有关专项资金管理办法的规定，1分；
②资金的拨付是否有完整的审批程序和手续，1分；
③项目的重大开支是否经过评估认证，1分；
④是否符合项目预算批复或合同规定的用途，1分；
⑤是否存在截留、挤占、挪用、虚列支出等情况，1分。
以上各项发现1项不合规或不相符扣减相应分数，扣完为止。</t>
  </si>
  <si>
    <t>经检查项目实施单位提供的财务资料，资金的拨付有完整的审批程序和手续；单位项目的重大开支经过评估认证；但人民医院在重大公共卫生项目经费中列支了与重大公卫工作不相关的办公用品经费，合计5.45万元。扣3分。</t>
  </si>
  <si>
    <t>财务监控有效性</t>
  </si>
  <si>
    <t>项目实施单位是否为保障资金的安全、规范运行而采取了必要的监控措施，用以反映和考核项目实施单位对资金运行的控制情况。</t>
  </si>
  <si>
    <t xml:space="preserve">
①是否已制定或具有相应的监控机制，1分；
②是否采取了相应的财务检查等必要的监控措施或手段，1分。
以上各项发现1项不合规或不相符扣减相应分数，扣完为止。</t>
  </si>
  <si>
    <t>项目实施单位已制定相应的监控机制，但人民医院在重大公共卫生项目经费中列支了与重大公卫工作不相关的办公用品经费，合计5.45万元，扣1分。</t>
  </si>
  <si>
    <t>产出</t>
  </si>
  <si>
    <t>实际完成率</t>
  </si>
  <si>
    <t>艾滋病检测人次</t>
  </si>
  <si>
    <t>艾滋病检测实际完成数与计划数的比率，用以反映和考核项目产出数量目标的实现程度。</t>
  </si>
  <si>
    <t>实际完成率=(实际产出数/计划产出数)×100%；
实际产出数：一定时期(本年度或项目期)内项目实际产出的产品或提供的服务数量；
本项得分=实际完成率*目标分值。</t>
  </si>
  <si>
    <t>该项目计划艾滋病检测人次1000人/年。根据提供的被评价单位相关资料，2023年完成艾滋病检测800人次，实际完成率=(实际产出数/计划产出数)×100%=800/1000×100%=80.00%。本项得分=实际完成率*目标分值=80.00%*3=2.4。</t>
  </si>
  <si>
    <t>慢性病检测人次</t>
  </si>
  <si>
    <t>慢性病检测实际完成数与计划数的比率，用以反映和考核项目产出数量目标的实现程度。</t>
  </si>
  <si>
    <t>该项目计划慢性病检测人次1000人/年。根据中医院提供的重庆市慢性病监测管理系统记录，中医院2023年完成慢性病检测合计947人次，实际完成率=(实际产出数/计划产出数)×100%=947/1000×100%=94.70%。本项得分=实际完成率*目标分值=94.70%*3=2.8分。</t>
  </si>
  <si>
    <t>重大传染病项目数</t>
  </si>
  <si>
    <t>重大传染病项目实际完成数与计划数的比率，用以反映和考核项目产出数量目标的实现程度。</t>
  </si>
  <si>
    <t>根据被评价单位提供相关资料。重大传染病项目计划产出数为2项，实际产出数为2项，实际完成率=(实际产出数/计划产出数)×100%=2/2*100%，本项得分=实际完成率*目标分值=100%*3=3。</t>
  </si>
  <si>
    <t>艾滋病毒感染者和病人随访人次</t>
  </si>
  <si>
    <t>艾滋病毒感染者和病人随访人次实际完成数与计划数的比率，用以反映和考核项目产出数量目标的实现程度。</t>
  </si>
  <si>
    <t>该项目计划年度艾滋病毒感染者和病人随访400人（人民医院）。根据人民医院提供的随访台账，2023年实际完成随访检测412人。</t>
  </si>
  <si>
    <t>传染病医疗卫生机构数</t>
  </si>
  <si>
    <t>建设传染病医疗卫生机构实际完成数与计划数的比率，用以反映和考核项目产出数量目标的实现程度。</t>
  </si>
  <si>
    <t>该项目计划建设传染病医疗卫生机构1个（人民医院），根据人民医院提供的相关资料，被评价单位持续推进传染病医疗卫生机构建设。</t>
  </si>
  <si>
    <t>开展突发公共卫生应急演练次数</t>
  </si>
  <si>
    <t>开展突发公共卫生应急演练实际完成数与计划数的比率，用以反映和考核项目产出数量目标的实现程度。</t>
  </si>
  <si>
    <t>该项目计划2023年度开展突发公共卫生应急演练次。根据人民医院提供的演练资料，人民医院2023年度组织开展突发公共卫生应急演练1次。</t>
  </si>
  <si>
    <t>艾滋病人随访治疗人数</t>
  </si>
  <si>
    <t>艾滋病随访治疗实际完成数与计划数的比率，用以反映和考核项目产出数量目标的实现程度。</t>
  </si>
  <si>
    <t>被评价单位未能提供相关资料。</t>
  </si>
  <si>
    <t>艾滋病梅毒感染孕产妇所生儿童治疗率</t>
  </si>
  <si>
    <t>艾滋病梅毒感染孕产妇所生儿童治疗率实际完成数与计划数的比率，用以反映和考核项目产出数量目标的实现程度。</t>
  </si>
  <si>
    <t>该项目计划艾滋病梅毒感染孕产妇所生儿童治疗率≥92%（妇幼保健院），根据妇幼保健院提供的相关资料统计，艾滋病梅毒感染孕产妇所生儿童治疗率为100%。</t>
  </si>
  <si>
    <t>艾滋病感染者/病人CD4检测率</t>
  </si>
  <si>
    <t>艾滋病感染者/病人CD4检测率实际完成数与计划数的比率，用以反映和考核项目产出数量目标的实现程度。</t>
  </si>
  <si>
    <t>该项目计划艾滋病感染者/病人CD4检测率为100.00%（疾控中心）。根据疾控中心《关于呈送2023年巫山县艾滋病、丙型肝炎防治工作总结的报告》，艾滋病感染者/病人CD4检测率93.21%。实际完成率=(实际产出数/计划产出数)×100%=93.21%/100.00%×100%=93.21%，本项得分=实际完成率*目标分值=93.21%*3=2.80。</t>
  </si>
  <si>
    <t>病原阳性肺结核患者药筛查率</t>
  </si>
  <si>
    <t>病原阳性肺结核患者药筛查率实际完成数与计划数的比率，用以反映和考核项目产出数量目标的实现程度。</t>
  </si>
  <si>
    <t>该项目计划病原阳性肺结核患者药筛查率≥90%（疾控中心）。根据疾控中心“传染病监测系统”数据，病原阳性肺结核患者药筛查率为98.89%。</t>
  </si>
  <si>
    <t>鼠疫检测</t>
  </si>
  <si>
    <t>鼠疫检测实际完成数与计划数的比率，用以反映和考核项目产出数量目标的实现程度。</t>
  </si>
  <si>
    <t>该项目计划2023年度鼠疫检测100次。根据疾控中心《关于呈送巫山县2023年鼠疫防治工作总结的报告》，2023年度鼠疫检测103次。</t>
  </si>
  <si>
    <t>儿童口腔窝沟封闭牙齿数</t>
  </si>
  <si>
    <t>儿童口腔窝沟封闭牙齿完成数与计划数的比率，用以反映和考核项目产出数量目标的实现程度。</t>
  </si>
  <si>
    <t>该项目计划2023年度完成儿童口腔窝沟封闭牙齿数4000颗。根据疾控中心《关于呈报2023年度儿童口腔疾病综合干预项目工作总结的报告》，2023年度实际完成儿童口腔窝沟封闭牙齿数4227颗。</t>
  </si>
  <si>
    <t>产出时效</t>
  </si>
  <si>
    <t>重大传染病上报及时率</t>
  </si>
  <si>
    <t>反映重大传染病及时上报情况。</t>
  </si>
  <si>
    <t>完成及时率=[（计划完成时间-实际完成时间）/计划完成时间]×100%。
实际完成时间：项目实施单位完成该项目实际所耗用的时间。
计划完成时间：按照项目实施计划或相关规定完成该项目所需的时间。
得分=完成及时率*目标分值。</t>
  </si>
  <si>
    <t>该项目计划重大传染病上报及时率达100%（中医院）。通过查询监测报告管理系统，对确诊的重大传染病均按相关相关要求及时上报。</t>
  </si>
  <si>
    <t>艾滋病梅毒感染孕产妇所生儿童随访及时性</t>
  </si>
  <si>
    <t>反映艾滋病梅毒感染孕产妇所生儿童随访及时性。</t>
  </si>
  <si>
    <t xml:space="preserve">随访及时性≥95%，得满分；
随访及时性＜95%，不得分。
</t>
  </si>
  <si>
    <t>该项目计划艾滋病梅毒感染孕产妇所生儿童随访及时性达95%（妇幼保健院）。根据被评价单位提供的随访台账，完成计划目标，得3分</t>
  </si>
  <si>
    <t>产出成本</t>
  </si>
  <si>
    <t>成本节约率</t>
  </si>
  <si>
    <t>完成项目计划工作目标的实际节约成本与计划成本  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</si>
  <si>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
①成本节约率＜0%，得0分；
②0%≤成本节约率＜10%，得满分；
③成本节约率≥10%，得0分。</t>
  </si>
  <si>
    <t>该项目预算为536.82万元，实际支出536.82万元，成本节约率=[（计划成本-实际成本）/计划成本]×100%=[（536.82-536.82）/536.82]×100%=0.00%。</t>
  </si>
  <si>
    <t>效果</t>
  </si>
  <si>
    <t>可持续影响</t>
  </si>
  <si>
    <t>重大公共卫生水平不断提高</t>
  </si>
  <si>
    <t>反映项目建设对提高信息发布和传播能力的促进作用。</t>
  </si>
  <si>
    <t>绩效目标为提高：
①达到预期目标，赋100%-80%指标分值；
②部分达成预期目标并具有一定效果，赋80%-50%指标分值；
③未达成预期目标且效果较差，赋50%-0%指标分值。</t>
  </si>
  <si>
    <t>根据被评价单位提供的《关于2023年度重大公共卫生绩效自评的报告》，巫山县重大公共卫生水平得到不断提高。</t>
  </si>
  <si>
    <t>社会效益</t>
  </si>
  <si>
    <t>艾滋病母婴传播率</t>
  </si>
  <si>
    <t>反映艾滋病在通过母体传播情况。</t>
  </si>
  <si>
    <t>艾滋病母婴传播率=0%，得满分；
艾滋病母婴传播率＞0%，不得分。</t>
  </si>
  <si>
    <t>该项目艾滋病母婴传播率目标为0%（人民医院）。根据人民医院提供的工作年报，2023年度，艾滋病母婴传播率为0。</t>
  </si>
  <si>
    <t>降低传染病发病率</t>
  </si>
  <si>
    <t>反映考核年度相较上年度在降低传染病发病率方面取得的成果。</t>
  </si>
  <si>
    <t>考核年度相较上年度，传染病发病率降低，得满分，否则不得分。</t>
  </si>
  <si>
    <t>根据人民医院“2023年上半年法定传染病分析”、“2023年下半年法定传染病分析”报告，2023年上半年相较2022年上半年传染病发病数增加1060例，增长100.19%；2023年下半年相较2022年下半年传染病发病数减少579例，下降48.33%。全年较上年度增加51.86%。</t>
  </si>
  <si>
    <t>医院平均住院日</t>
  </si>
  <si>
    <t>反映一定时期内每一出院者平均住院时间的长短，是一个评价医疗效益和效率、医疗质量和技术水平的综合指标。平均住院日的计算方法是通过出院患者占用总床日数除以同期出院人数得出的。</t>
  </si>
  <si>
    <t>医院平均住院日≤9，得满分，否则不得分。</t>
  </si>
  <si>
    <t>预防艾滋病母婴传播防治知识政策传达率</t>
  </si>
  <si>
    <t>反映对预防艾滋病母婴传播防治知识的宣讲效果。</t>
  </si>
  <si>
    <t>预防艾滋病母婴传播防治知识政策传达率≥80%，得满分；
预防艾滋病母婴传播防治知识政策传达率＜80%，得分=实际完成及时率/80%*目标分值。</t>
  </si>
  <si>
    <t>根据被评价单位提供的《巫山县2023年妇幼健康教育效果评价核心指标调查分析报告》预防艾滋病母婴传播防治知识政策传达率达94.92%。</t>
  </si>
  <si>
    <t>合计</t>
  </si>
  <si>
    <t>过程</t>
  </si>
  <si>
    <t>贷前调查</t>
  </si>
  <si>
    <t>尽职调查</t>
  </si>
  <si>
    <t>贷中审批</t>
  </si>
  <si>
    <t>贷款审批</t>
  </si>
  <si>
    <t>贷后管理</t>
  </si>
  <si>
    <t>贷后检查</t>
  </si>
  <si>
    <t>贷款风险分类管理</t>
  </si>
  <si>
    <t>贷款逾期管理</t>
  </si>
  <si>
    <t>贷后管理报告</t>
  </si>
  <si>
    <t>区县科技局参与</t>
  </si>
  <si>
    <t>政策知晓度</t>
  </si>
  <si>
    <t>日常管理</t>
  </si>
  <si>
    <t>产出数量</t>
  </si>
  <si>
    <t>贷款申请率</t>
  </si>
  <si>
    <t>申贷发放率</t>
  </si>
  <si>
    <t>科技成果申请增长率</t>
  </si>
  <si>
    <t>一类科技成果申请增长率</t>
  </si>
  <si>
    <t>产出质量</t>
  </si>
  <si>
    <t>财政资金乘数</t>
  </si>
  <si>
    <t>商业贷款叠加倍数</t>
  </si>
  <si>
    <t>贷款逾期率</t>
  </si>
  <si>
    <t>逾期贷款本金催收率</t>
  </si>
  <si>
    <t>代偿率</t>
  </si>
  <si>
    <t>经济效益</t>
  </si>
  <si>
    <t>营业收入增长率</t>
  </si>
  <si>
    <t>利税增长率</t>
  </si>
  <si>
    <t>资产规模增长率</t>
  </si>
  <si>
    <t>科技企业融资难问题解决帮助度</t>
  </si>
  <si>
    <t>高新企业孵化</t>
  </si>
  <si>
    <t>研发投入增长率</t>
  </si>
  <si>
    <t>就业人数增长率</t>
  </si>
  <si>
    <t>贷款企业满意度</t>
  </si>
  <si>
    <t>对基金管理机构满意度</t>
  </si>
  <si>
    <t>对合作银行满意度</t>
  </si>
  <si>
    <t>重庆市万州区科信贷工作各项指标情况表</t>
  </si>
  <si>
    <t>此部分可自动生成，会写入报告摘要里面去。</t>
  </si>
  <si>
    <t>序号</t>
  </si>
  <si>
    <t>指标名称</t>
  </si>
  <si>
    <t>指标值</t>
  </si>
  <si>
    <t>基金规模（万元）</t>
  </si>
  <si>
    <t>年度</t>
  </si>
  <si>
    <t>权重</t>
  </si>
  <si>
    <t>基金到位资金余额（万元）</t>
  </si>
  <si>
    <t>2018年</t>
  </si>
  <si>
    <t>2019年</t>
  </si>
  <si>
    <t>2020年</t>
  </si>
  <si>
    <t>累计科信贷申请笔数（笔）</t>
  </si>
  <si>
    <t>累计科信贷放款笔数（笔）</t>
  </si>
  <si>
    <t>科技型企业库企业数量（家）</t>
  </si>
  <si>
    <t>累计放款金额（万元）</t>
  </si>
  <si>
    <t>科信贷申请笔数（笔）</t>
  </si>
  <si>
    <t>累计叠加商业贷款金额（万元）</t>
  </si>
  <si>
    <t>贷款申请率（%）</t>
  </si>
  <si>
    <t>累计高新企业孵化（家）</t>
  </si>
  <si>
    <t>科信贷放款笔数（笔）</t>
  </si>
  <si>
    <t>年均贷款申请率（%）</t>
  </si>
  <si>
    <t>申贷发放率（%）</t>
  </si>
  <si>
    <t>年均申贷发放率（%）</t>
  </si>
  <si>
    <t>放款金额（万元）</t>
  </si>
  <si>
    <t>年均财政资金乘数</t>
  </si>
  <si>
    <t>年均商业贷款叠加倍数</t>
  </si>
  <si>
    <t>叠加商业贷款（万元）</t>
  </si>
  <si>
    <t>年均科技成果增长率（%）</t>
  </si>
  <si>
    <t>年均营业收入增长率（%）</t>
  </si>
  <si>
    <t>逾期贷款笔数（笔）</t>
  </si>
  <si>
    <t>年均研发投入增长率（%）</t>
  </si>
  <si>
    <t>贷款企业逾期率（%）</t>
  </si>
  <si>
    <t>年均利税增长率（%）</t>
  </si>
  <si>
    <t>逾期贷款金额（万元）</t>
  </si>
  <si>
    <t>年均就业人数增长率（%）</t>
  </si>
  <si>
    <t>贷款金额逾期率（%）</t>
  </si>
  <si>
    <t>年均资产规模增长率（%）</t>
  </si>
  <si>
    <t>逾期贷款催收金额（万元）</t>
  </si>
  <si>
    <t>科信贷资金对企业资金困难缓解程度（%）</t>
  </si>
  <si>
    <t>逾期贷款催收率（%）</t>
  </si>
  <si>
    <t>贷款企业对基金管理机构审批程序满意度（%）</t>
  </si>
  <si>
    <t>已代偿金额（万元）</t>
  </si>
  <si>
    <t>贷款企业对基金管理机构审批工作时效满意度（%）</t>
  </si>
  <si>
    <t>代偿率（%）</t>
  </si>
  <si>
    <t>此部分可自动生成，用于评价打分。</t>
  </si>
  <si>
    <t>对基金管理机构授信额度满意度（%）</t>
  </si>
  <si>
    <t>科技成果增长率（%）</t>
  </si>
  <si>
    <t>对放款银行审批程序满意度（%）</t>
  </si>
  <si>
    <t>营业收入增长率（%）</t>
  </si>
  <si>
    <t>对放款银行审批工作时效满意度（%）</t>
  </si>
  <si>
    <t>研发投入增长率（%）</t>
  </si>
  <si>
    <t>对放款银行放款额度满意度（%）</t>
  </si>
  <si>
    <t>利税增长率（%）</t>
  </si>
  <si>
    <t>就业人数增长率（%）</t>
  </si>
  <si>
    <t>资产规模增长率（%）</t>
  </si>
  <si>
    <t>高新企业孵化（家）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</si>
</sst>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b/>
      <sz val="10.5"/>
      <color rgb="FF000000"/>
      <name val="方正仿宋_GBK"/>
      <charset val="134"/>
    </font>
    <font>
      <b/>
      <sz val="16"/>
      <color rgb="FF000000"/>
      <name val="方正仿宋_GBK"/>
      <charset val="134"/>
    </font>
    <font>
      <sz val="11"/>
      <color rgb="FFFF0000"/>
      <name val="宋体"/>
      <charset val="134"/>
      <scheme val="minor"/>
    </font>
    <font>
      <sz val="10.5"/>
      <color rgb="FF000000"/>
      <name val="方正仿宋_GBK"/>
      <charset val="134"/>
    </font>
    <font>
      <sz val="10.5"/>
      <color theme="1"/>
      <name val="方正仿宋_GBK"/>
      <charset val="134"/>
    </font>
    <font>
      <b/>
      <sz val="12"/>
      <color rgb="FF000000"/>
      <name val="宋体"/>
      <charset val="134"/>
    </font>
    <font>
      <sz val="10"/>
      <color rgb="FF000000"/>
      <name val="宋体"/>
      <charset val="134"/>
    </font>
    <font>
      <sz val="12"/>
      <color rgb="FF000000"/>
      <name val="宋体"/>
      <charset val="134"/>
    </font>
    <font>
      <sz val="11"/>
      <name val="宋体"/>
      <charset val="134"/>
      <scheme val="minor"/>
    </font>
    <font>
      <sz val="10"/>
      <name val="宋体"/>
      <charset val="134"/>
      <scheme val="minor"/>
    </font>
    <font>
      <sz val="11"/>
      <name val="Times New Roman"/>
      <charset val="134"/>
    </font>
    <font>
      <sz val="12"/>
      <name val="宋体"/>
      <charset val="134"/>
    </font>
    <font>
      <b/>
      <sz val="10"/>
      <name val="方正小标宋_GBK"/>
      <charset val="134"/>
    </font>
    <font>
      <sz val="14"/>
      <name val="Times New Roman"/>
      <charset val="134"/>
    </font>
    <font>
      <sz val="14"/>
      <name val="宋体"/>
      <charset val="134"/>
    </font>
    <font>
      <b/>
      <sz val="18"/>
      <name val="宋体"/>
      <charset val="134"/>
    </font>
    <font>
      <b/>
      <sz val="18"/>
      <name val="Times New Roman"/>
      <charset val="134"/>
    </font>
    <font>
      <b/>
      <sz val="10"/>
      <name val="宋体"/>
      <charset val="134"/>
    </font>
    <font>
      <b/>
      <sz val="10"/>
      <name val="Times New Roman"/>
      <charset val="134"/>
    </font>
    <font>
      <sz val="10"/>
      <name val="宋体"/>
      <charset val="134"/>
    </font>
    <font>
      <sz val="10"/>
      <name val="Times New Roman"/>
      <charset val="134"/>
    </font>
    <font>
      <sz val="10"/>
      <name val="楷体_GB2312"/>
      <charset val="134"/>
    </font>
    <font>
      <b/>
      <sz val="10"/>
      <color theme="1"/>
      <name val="宋体"/>
      <charset val="134"/>
    </font>
    <font>
      <b/>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3" borderId="14" applyNumberFormat="0" applyAlignment="0" applyProtection="0">
      <alignment vertical="center"/>
    </xf>
    <xf numFmtId="0" fontId="34" fillId="4" borderId="15" applyNumberFormat="0" applyAlignment="0" applyProtection="0">
      <alignment vertical="center"/>
    </xf>
    <xf numFmtId="0" fontId="35" fillId="4" borderId="14" applyNumberFormat="0" applyAlignment="0" applyProtection="0">
      <alignment vertical="center"/>
    </xf>
    <xf numFmtId="0" fontId="36" fillId="5"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2" fillId="0" borderId="0">
      <alignment vertical="center"/>
    </xf>
  </cellStyleXfs>
  <cellXfs count="74">
    <xf numFmtId="0" fontId="0" fillId="0" borderId="0" xfId="0">
      <alignment vertical="center"/>
    </xf>
    <xf numFmtId="0" fontId="0" fillId="0" borderId="0" xfId="0"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center" vertical="center"/>
    </xf>
    <xf numFmtId="4" fontId="4" fillId="0" borderId="5"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lignment horizontal="center" vertical="center"/>
    </xf>
    <xf numFmtId="0" fontId="5" fillId="0" borderId="4" xfId="0" applyFont="1" applyBorder="1" applyAlignment="1">
      <alignment horizontal="center" vertical="center"/>
    </xf>
    <xf numFmtId="176" fontId="4" fillId="0" borderId="5" xfId="0" applyNumberFormat="1" applyFont="1" applyBorder="1" applyAlignment="1">
      <alignment horizontal="center" vertical="center"/>
    </xf>
    <xf numFmtId="10" fontId="4" fillId="0" borderId="5" xfId="0" applyNumberFormat="1" applyFont="1" applyBorder="1" applyAlignment="1">
      <alignment horizontal="center" vertical="center"/>
    </xf>
    <xf numFmtId="10" fontId="4" fillId="0" borderId="6" xfId="0" applyNumberFormat="1"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0" fillId="0" borderId="7" xfId="0" applyBorder="1" applyAlignment="1">
      <alignment horizontal="right" vertical="center"/>
    </xf>
    <xf numFmtId="0" fontId="0" fillId="0" borderId="7" xfId="0" applyBorder="1">
      <alignment vertical="center"/>
    </xf>
    <xf numFmtId="10" fontId="0" fillId="0" borderId="7" xfId="0" applyNumberFormat="1" applyBorder="1">
      <alignment vertical="center"/>
    </xf>
    <xf numFmtId="10" fontId="4" fillId="0" borderId="0" xfId="0" applyNumberFormat="1" applyFont="1" applyAlignment="1">
      <alignment horizontal="center" vertical="center"/>
    </xf>
    <xf numFmtId="4" fontId="4" fillId="0" borderId="0" xfId="0" applyNumberFormat="1"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11" fillId="0" borderId="0" xfId="0" applyFont="1" applyAlignment="1">
      <alignment horizontal="center" vertical="center"/>
    </xf>
    <xf numFmtId="43" fontId="11" fillId="0" borderId="0" xfId="0" applyNumberFormat="1" applyFont="1">
      <alignment vertical="center"/>
    </xf>
    <xf numFmtId="0" fontId="12" fillId="0" borderId="0" xfId="0" applyFont="1" applyAlignment="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7" xfId="0" applyFont="1" applyBorder="1" applyAlignment="1">
      <alignment horizontal="center" vertical="center"/>
    </xf>
    <xf numFmtId="0" fontId="19" fillId="0" borderId="7" xfId="0" applyFont="1" applyBorder="1" applyAlignment="1">
      <alignment horizontal="center" vertical="center"/>
    </xf>
    <xf numFmtId="0" fontId="18" fillId="0" borderId="7" xfId="0" applyFont="1" applyBorder="1" applyAlignment="1">
      <alignment horizontal="center" vertical="center" wrapText="1"/>
    </xf>
    <xf numFmtId="0" fontId="20" fillId="0" borderId="7" xfId="0" applyFont="1" applyBorder="1" applyAlignment="1">
      <alignment horizontal="center" vertical="center" textRotation="255"/>
    </xf>
    <xf numFmtId="0" fontId="21" fillId="0" borderId="7" xfId="0" applyFont="1"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left" vertical="center" wrapText="1"/>
    </xf>
    <xf numFmtId="0" fontId="20" fillId="0" borderId="7" xfId="0" applyFont="1" applyBorder="1" applyAlignment="1">
      <alignment horizontal="justify" vertical="center" wrapText="1"/>
    </xf>
    <xf numFmtId="0" fontId="20" fillId="0" borderId="7" xfId="0" applyFont="1" applyBorder="1" applyAlignment="1">
      <alignment vertical="center" wrapText="1"/>
    </xf>
    <xf numFmtId="0" fontId="20" fillId="0" borderId="9" xfId="0" applyFont="1" applyBorder="1" applyAlignment="1">
      <alignment horizontal="center" vertical="center" wrapText="1"/>
    </xf>
    <xf numFmtId="0" fontId="21" fillId="0" borderId="8" xfId="0" applyFont="1" applyBorder="1" applyAlignment="1">
      <alignment horizontal="center" vertical="center"/>
    </xf>
    <xf numFmtId="0" fontId="20" fillId="0" borderId="7" xfId="0" applyFont="1" applyBorder="1" applyAlignment="1">
      <alignment horizontal="justify" vertical="center"/>
    </xf>
    <xf numFmtId="0" fontId="20" fillId="0" borderId="10" xfId="0" applyFont="1" applyBorder="1" applyAlignment="1">
      <alignment horizontal="center" vertical="center" wrapText="1"/>
    </xf>
    <xf numFmtId="0" fontId="21" fillId="0" borderId="10" xfId="0" applyFont="1" applyBorder="1" applyAlignment="1">
      <alignment horizontal="center" vertical="center"/>
    </xf>
    <xf numFmtId="0" fontId="20" fillId="0" borderId="7" xfId="0" applyFont="1" applyBorder="1" applyAlignment="1">
      <alignment vertical="top" wrapText="1"/>
    </xf>
    <xf numFmtId="0" fontId="20" fillId="0" borderId="7" xfId="0" applyFont="1" applyBorder="1" applyAlignment="1">
      <alignment horizontal="center" vertical="center" wrapText="1"/>
    </xf>
    <xf numFmtId="0" fontId="22" fillId="0" borderId="7" xfId="49" applyFont="1" applyBorder="1" applyAlignment="1">
      <alignment horizontal="left" vertical="center" wrapText="1"/>
    </xf>
    <xf numFmtId="0" fontId="22" fillId="0" borderId="7" xfId="49" applyFont="1" applyBorder="1" applyAlignment="1">
      <alignment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xf>
    <xf numFmtId="0" fontId="20" fillId="0" borderId="7" xfId="0" applyFont="1" applyBorder="1" applyAlignment="1">
      <alignment horizontal="center" vertical="center"/>
    </xf>
    <xf numFmtId="43" fontId="14" fillId="0" borderId="0" xfId="0" applyNumberFormat="1" applyFont="1" applyAlignment="1">
      <alignment horizontal="left" vertical="center" wrapText="1"/>
    </xf>
    <xf numFmtId="43" fontId="17" fillId="0" borderId="0" xfId="0" applyNumberFormat="1" applyFont="1" applyAlignment="1">
      <alignment horizontal="center" vertical="center"/>
    </xf>
    <xf numFmtId="0" fontId="23" fillId="0" borderId="7" xfId="0" applyFont="1" applyBorder="1" applyAlignment="1">
      <alignment horizontal="center" vertical="center" wrapText="1"/>
    </xf>
    <xf numFmtId="43" fontId="23" fillId="0" borderId="7" xfId="0" applyNumberFormat="1" applyFont="1" applyBorder="1" applyAlignment="1">
      <alignment horizontal="center" vertical="center" wrapText="1"/>
    </xf>
    <xf numFmtId="43" fontId="24" fillId="0" borderId="7" xfId="0" applyNumberFormat="1" applyFont="1" applyBorder="1" applyAlignment="1">
      <alignment horizontal="center" vertical="center" wrapText="1"/>
    </xf>
    <xf numFmtId="43" fontId="21" fillId="0" borderId="7" xfId="0" applyNumberFormat="1" applyFont="1" applyBorder="1" applyAlignment="1">
      <alignment vertical="center" wrapText="1"/>
    </xf>
    <xf numFmtId="43" fontId="21" fillId="0" borderId="7" xfId="0" applyNumberFormat="1" applyFont="1" applyBorder="1" applyAlignment="1">
      <alignment horizontal="center" vertical="center"/>
    </xf>
    <xf numFmtId="0" fontId="2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tabSelected="1" view="pageBreakPreview" zoomScale="90" zoomScaleNormal="100" workbookViewId="0">
      <selection activeCell="H3" sqref="H3:H4"/>
    </sheetView>
  </sheetViews>
  <sheetFormatPr defaultColWidth="9" defaultRowHeight="15"/>
  <cols>
    <col min="1" max="1" width="6.75" style="30" customWidth="1"/>
    <col min="2" max="2" width="6.75" style="32" customWidth="1"/>
    <col min="3" max="3" width="10.75" style="33" customWidth="1"/>
    <col min="4" max="4" width="6.75" style="34" customWidth="1"/>
    <col min="5" max="5" width="14.875" style="30" customWidth="1"/>
    <col min="6" max="6" width="6.75" style="32" customWidth="1"/>
    <col min="7" max="7" width="27.875" style="30" customWidth="1"/>
    <col min="8" max="8" width="54.5" style="30" customWidth="1"/>
    <col min="9" max="9" width="41.5" style="30" customWidth="1"/>
    <col min="10" max="10" width="10.75" style="35" customWidth="1"/>
    <col min="11" max="16355" width="9" style="30"/>
    <col min="16356" max="16384" width="9" style="36"/>
  </cols>
  <sheetData>
    <row r="1" ht="18.75" spans="1:10">
      <c r="A1" s="37" t="s">
        <v>0</v>
      </c>
      <c r="B1" s="38"/>
      <c r="C1" s="39"/>
      <c r="D1" s="40"/>
      <c r="E1" s="41"/>
      <c r="F1" s="38"/>
      <c r="G1" s="42"/>
      <c r="H1" s="41"/>
      <c r="I1" s="41"/>
      <c r="J1" s="66"/>
    </row>
    <row r="2" ht="45" customHeight="1" spans="1:10">
      <c r="A2" s="43" t="s">
        <v>1</v>
      </c>
      <c r="B2" s="44"/>
      <c r="C2" s="43"/>
      <c r="D2" s="44"/>
      <c r="E2" s="43"/>
      <c r="F2" s="44"/>
      <c r="G2" s="43"/>
      <c r="H2" s="43"/>
      <c r="I2" s="43"/>
      <c r="J2" s="67"/>
    </row>
    <row r="3" ht="19.5" customHeight="1" spans="1:10">
      <c r="A3" s="45" t="s">
        <v>2</v>
      </c>
      <c r="B3" s="46"/>
      <c r="C3" s="47"/>
      <c r="D3" s="46"/>
      <c r="E3" s="47"/>
      <c r="F3" s="46"/>
      <c r="G3" s="45" t="s">
        <v>3</v>
      </c>
      <c r="H3" s="47" t="s">
        <v>4</v>
      </c>
      <c r="I3" s="68" t="s">
        <v>5</v>
      </c>
      <c r="J3" s="69" t="s">
        <v>6</v>
      </c>
    </row>
    <row r="4" ht="19.5" customHeight="1" spans="1:10">
      <c r="A4" s="45" t="s">
        <v>7</v>
      </c>
      <c r="B4" s="45" t="s">
        <v>8</v>
      </c>
      <c r="C4" s="47" t="s">
        <v>9</v>
      </c>
      <c r="D4" s="45" t="s">
        <v>8</v>
      </c>
      <c r="E4" s="47" t="s">
        <v>10</v>
      </c>
      <c r="F4" s="45" t="s">
        <v>8</v>
      </c>
      <c r="G4" s="45"/>
      <c r="H4" s="47"/>
      <c r="I4" s="68"/>
      <c r="J4" s="70"/>
    </row>
    <row r="5" s="30" customFormat="1" ht="84.75" customHeight="1" spans="1:16383">
      <c r="A5" s="48" t="s">
        <v>11</v>
      </c>
      <c r="B5" s="49">
        <f>SUM(D5:D9)</f>
        <v>17</v>
      </c>
      <c r="C5" s="50" t="s">
        <v>12</v>
      </c>
      <c r="D5" s="49">
        <f>F5</f>
        <v>3</v>
      </c>
      <c r="E5" s="51" t="s">
        <v>13</v>
      </c>
      <c r="F5" s="49">
        <v>3</v>
      </c>
      <c r="G5" s="52" t="s">
        <v>14</v>
      </c>
      <c r="H5" s="53" t="s">
        <v>15</v>
      </c>
      <c r="I5" s="52" t="s">
        <v>16</v>
      </c>
      <c r="J5" s="71">
        <v>2</v>
      </c>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6"/>
      <c r="XFA5" s="36"/>
      <c r="XFB5" s="36"/>
      <c r="XFC5" s="36"/>
    </row>
    <row r="6" s="30" customFormat="1" ht="84" spans="1:10">
      <c r="A6" s="48"/>
      <c r="B6" s="49"/>
      <c r="C6" s="54"/>
      <c r="D6" s="55">
        <f>SUM(F6:F7)</f>
        <v>8</v>
      </c>
      <c r="E6" s="51" t="s">
        <v>17</v>
      </c>
      <c r="F6" s="49">
        <v>4</v>
      </c>
      <c r="G6" s="56" t="s">
        <v>18</v>
      </c>
      <c r="H6" s="53" t="s">
        <v>19</v>
      </c>
      <c r="I6" s="52" t="s">
        <v>20</v>
      </c>
      <c r="J6" s="71">
        <v>4</v>
      </c>
    </row>
    <row r="7" s="30" customFormat="1" ht="96.75" customHeight="1" spans="1:10">
      <c r="A7" s="48"/>
      <c r="B7" s="49"/>
      <c r="C7" s="57"/>
      <c r="D7" s="58"/>
      <c r="E7" s="51" t="s">
        <v>21</v>
      </c>
      <c r="F7" s="49">
        <v>4</v>
      </c>
      <c r="G7" s="56" t="s">
        <v>22</v>
      </c>
      <c r="H7" s="59" t="s">
        <v>23</v>
      </c>
      <c r="I7" s="52" t="s">
        <v>24</v>
      </c>
      <c r="J7" s="71">
        <v>3</v>
      </c>
    </row>
    <row r="8" s="30" customFormat="1" ht="96.75" customHeight="1" spans="1:10">
      <c r="A8" s="48"/>
      <c r="B8" s="49"/>
      <c r="C8" s="60" t="s">
        <v>25</v>
      </c>
      <c r="D8" s="49">
        <f>SUM(F8:F9)</f>
        <v>6</v>
      </c>
      <c r="E8" s="61" t="s">
        <v>26</v>
      </c>
      <c r="F8" s="49">
        <v>3</v>
      </c>
      <c r="G8" s="62" t="s">
        <v>27</v>
      </c>
      <c r="H8" s="53" t="s">
        <v>28</v>
      </c>
      <c r="I8" s="52" t="s">
        <v>29</v>
      </c>
      <c r="J8" s="71">
        <v>3</v>
      </c>
    </row>
    <row r="9" s="30" customFormat="1" ht="89.25" customHeight="1" spans="1:10">
      <c r="A9" s="48"/>
      <c r="B9" s="49"/>
      <c r="C9" s="60"/>
      <c r="D9" s="49"/>
      <c r="E9" s="61" t="s">
        <v>30</v>
      </c>
      <c r="F9" s="49">
        <v>3</v>
      </c>
      <c r="G9" s="62" t="s">
        <v>31</v>
      </c>
      <c r="H9" s="53" t="s">
        <v>32</v>
      </c>
      <c r="I9" s="52" t="s">
        <v>33</v>
      </c>
      <c r="J9" s="71">
        <f>(556.82/556.82)*3</f>
        <v>3</v>
      </c>
    </row>
    <row r="10" s="30" customFormat="1" ht="54" customHeight="1" spans="1:10">
      <c r="A10" s="48" t="s">
        <v>34</v>
      </c>
      <c r="B10" s="63">
        <f>D10+D13</f>
        <v>17</v>
      </c>
      <c r="C10" s="60" t="s">
        <v>35</v>
      </c>
      <c r="D10" s="63">
        <f>SUM(F10:F12)</f>
        <v>8</v>
      </c>
      <c r="E10" s="51" t="s">
        <v>36</v>
      </c>
      <c r="F10" s="49">
        <v>2</v>
      </c>
      <c r="G10" s="56" t="s">
        <v>37</v>
      </c>
      <c r="H10" s="53" t="s">
        <v>38</v>
      </c>
      <c r="I10" s="52" t="s">
        <v>39</v>
      </c>
      <c r="J10" s="71">
        <v>2</v>
      </c>
    </row>
    <row r="11" s="30" customFormat="1" ht="99" customHeight="1" spans="1:10">
      <c r="A11" s="48"/>
      <c r="B11" s="63"/>
      <c r="C11" s="60"/>
      <c r="D11" s="63"/>
      <c r="E11" s="51" t="s">
        <v>40</v>
      </c>
      <c r="F11" s="49">
        <v>4</v>
      </c>
      <c r="G11" s="56" t="s">
        <v>41</v>
      </c>
      <c r="H11" s="53" t="s">
        <v>42</v>
      </c>
      <c r="I11" s="52" t="s">
        <v>43</v>
      </c>
      <c r="J11" s="71">
        <v>4</v>
      </c>
    </row>
    <row r="12" s="30" customFormat="1" ht="68.25" customHeight="1" spans="1:10">
      <c r="A12" s="48"/>
      <c r="B12" s="63"/>
      <c r="C12" s="60"/>
      <c r="D12" s="63"/>
      <c r="E12" s="51" t="s">
        <v>44</v>
      </c>
      <c r="F12" s="49">
        <v>2</v>
      </c>
      <c r="G12" s="56" t="s">
        <v>45</v>
      </c>
      <c r="H12" s="53" t="s">
        <v>46</v>
      </c>
      <c r="I12" s="52" t="s">
        <v>47</v>
      </c>
      <c r="J12" s="71">
        <v>2</v>
      </c>
    </row>
    <row r="13" s="30" customFormat="1" ht="71.25" customHeight="1" spans="1:10">
      <c r="A13" s="48"/>
      <c r="B13" s="63"/>
      <c r="C13" s="60" t="s">
        <v>48</v>
      </c>
      <c r="D13" s="63">
        <f>SUM(F13:F15)</f>
        <v>9</v>
      </c>
      <c r="E13" s="51" t="s">
        <v>36</v>
      </c>
      <c r="F13" s="49">
        <v>2</v>
      </c>
      <c r="G13" s="56" t="s">
        <v>49</v>
      </c>
      <c r="H13" s="53" t="s">
        <v>50</v>
      </c>
      <c r="I13" s="52" t="s">
        <v>51</v>
      </c>
      <c r="J13" s="71">
        <v>2</v>
      </c>
    </row>
    <row r="14" s="30" customFormat="1" ht="108" customHeight="1" spans="1:10">
      <c r="A14" s="48"/>
      <c r="B14" s="63"/>
      <c r="C14" s="60"/>
      <c r="D14" s="63"/>
      <c r="E14" s="51" t="s">
        <v>52</v>
      </c>
      <c r="F14" s="49">
        <v>5</v>
      </c>
      <c r="G14" s="56" t="s">
        <v>53</v>
      </c>
      <c r="H14" s="53" t="s">
        <v>54</v>
      </c>
      <c r="I14" s="52" t="s">
        <v>55</v>
      </c>
      <c r="J14" s="71">
        <v>2</v>
      </c>
    </row>
    <row r="15" s="30" customFormat="1" ht="72.75" customHeight="1" spans="1:16384">
      <c r="A15" s="48"/>
      <c r="B15" s="63"/>
      <c r="C15" s="60"/>
      <c r="D15" s="63"/>
      <c r="E15" s="51" t="s">
        <v>56</v>
      </c>
      <c r="F15" s="49">
        <v>2</v>
      </c>
      <c r="G15" s="56" t="s">
        <v>57</v>
      </c>
      <c r="H15" s="53" t="s">
        <v>58</v>
      </c>
      <c r="I15" s="52" t="s">
        <v>59</v>
      </c>
      <c r="J15" s="71">
        <v>1</v>
      </c>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c r="XEX15" s="36"/>
      <c r="XEY15" s="36"/>
      <c r="XEZ15" s="36"/>
      <c r="XFA15" s="36"/>
      <c r="XFB15" s="36"/>
      <c r="XFC15" s="36"/>
      <c r="XFD15" s="36"/>
    </row>
    <row r="16" s="30" customFormat="1" ht="73.5" customHeight="1" spans="1:16383">
      <c r="A16" s="48" t="s">
        <v>60</v>
      </c>
      <c r="B16" s="49">
        <f>SUM(D16:D30)</f>
        <v>46</v>
      </c>
      <c r="C16" s="50" t="s">
        <v>61</v>
      </c>
      <c r="D16" s="55">
        <f>SUM(F16:F27)</f>
        <v>36</v>
      </c>
      <c r="E16" s="51" t="s">
        <v>62</v>
      </c>
      <c r="F16" s="63">
        <v>3</v>
      </c>
      <c r="G16" s="52" t="s">
        <v>63</v>
      </c>
      <c r="H16" s="53" t="s">
        <v>64</v>
      </c>
      <c r="I16" s="52" t="s">
        <v>65</v>
      </c>
      <c r="J16" s="71">
        <v>2.4</v>
      </c>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c r="XEX16" s="36"/>
      <c r="XEY16" s="36"/>
      <c r="XEZ16" s="36"/>
      <c r="XFA16" s="36"/>
      <c r="XFB16" s="36"/>
      <c r="XFC16" s="36"/>
    </row>
    <row r="17" s="30" customFormat="1" ht="63" customHeight="1" spans="1:10">
      <c r="A17" s="48"/>
      <c r="B17" s="49"/>
      <c r="C17" s="54"/>
      <c r="D17" s="64"/>
      <c r="E17" s="51" t="s">
        <v>66</v>
      </c>
      <c r="F17" s="63">
        <v>3</v>
      </c>
      <c r="G17" s="52" t="s">
        <v>67</v>
      </c>
      <c r="H17" s="53" t="s">
        <v>64</v>
      </c>
      <c r="I17" s="52" t="s">
        <v>68</v>
      </c>
      <c r="J17" s="71">
        <v>2.8</v>
      </c>
    </row>
    <row r="18" s="30" customFormat="1" ht="63" customHeight="1" spans="1:10">
      <c r="A18" s="48"/>
      <c r="B18" s="49"/>
      <c r="C18" s="54"/>
      <c r="D18" s="64"/>
      <c r="E18" s="51" t="s">
        <v>69</v>
      </c>
      <c r="F18" s="63">
        <v>3</v>
      </c>
      <c r="G18" s="52" t="s">
        <v>70</v>
      </c>
      <c r="H18" s="53" t="s">
        <v>64</v>
      </c>
      <c r="I18" s="52" t="s">
        <v>71</v>
      </c>
      <c r="J18" s="71">
        <v>3</v>
      </c>
    </row>
    <row r="19" s="30" customFormat="1" ht="63" customHeight="1" spans="1:10">
      <c r="A19" s="48"/>
      <c r="B19" s="49"/>
      <c r="C19" s="54"/>
      <c r="D19" s="64"/>
      <c r="E19" s="51" t="s">
        <v>72</v>
      </c>
      <c r="F19" s="63">
        <v>3</v>
      </c>
      <c r="G19" s="52" t="s">
        <v>73</v>
      </c>
      <c r="H19" s="53" t="s">
        <v>64</v>
      </c>
      <c r="I19" s="52" t="s">
        <v>74</v>
      </c>
      <c r="J19" s="71">
        <v>3</v>
      </c>
    </row>
    <row r="20" s="30" customFormat="1" ht="72.75" customHeight="1" spans="1:10">
      <c r="A20" s="48"/>
      <c r="B20" s="49"/>
      <c r="C20" s="54"/>
      <c r="D20" s="64"/>
      <c r="E20" s="51" t="s">
        <v>75</v>
      </c>
      <c r="F20" s="63">
        <v>3</v>
      </c>
      <c r="G20" s="52" t="s">
        <v>76</v>
      </c>
      <c r="H20" s="53" t="s">
        <v>64</v>
      </c>
      <c r="I20" s="52" t="s">
        <v>77</v>
      </c>
      <c r="J20" s="71">
        <v>3</v>
      </c>
    </row>
    <row r="21" s="30" customFormat="1" ht="68.25" customHeight="1" spans="1:10">
      <c r="A21" s="48"/>
      <c r="B21" s="49"/>
      <c r="C21" s="54"/>
      <c r="D21" s="64"/>
      <c r="E21" s="51" t="s">
        <v>78</v>
      </c>
      <c r="F21" s="63">
        <v>3</v>
      </c>
      <c r="G21" s="52" t="s">
        <v>79</v>
      </c>
      <c r="H21" s="53" t="s">
        <v>64</v>
      </c>
      <c r="I21" s="52" t="s">
        <v>80</v>
      </c>
      <c r="J21" s="71">
        <v>3</v>
      </c>
    </row>
    <row r="22" s="30" customFormat="1" ht="63" customHeight="1" spans="1:10">
      <c r="A22" s="48"/>
      <c r="B22" s="49"/>
      <c r="C22" s="54"/>
      <c r="D22" s="64"/>
      <c r="E22" s="51" t="s">
        <v>81</v>
      </c>
      <c r="F22" s="63">
        <v>3</v>
      </c>
      <c r="G22" s="52" t="s">
        <v>82</v>
      </c>
      <c r="H22" s="53" t="s">
        <v>64</v>
      </c>
      <c r="I22" s="52" t="s">
        <v>83</v>
      </c>
      <c r="J22" s="71">
        <v>0</v>
      </c>
    </row>
    <row r="23" s="30" customFormat="1" ht="71.25" customHeight="1" spans="1:10">
      <c r="A23" s="48"/>
      <c r="B23" s="49"/>
      <c r="C23" s="54"/>
      <c r="D23" s="64"/>
      <c r="E23" s="51" t="s">
        <v>84</v>
      </c>
      <c r="F23" s="63">
        <v>3</v>
      </c>
      <c r="G23" s="52" t="s">
        <v>85</v>
      </c>
      <c r="H23" s="53" t="s">
        <v>64</v>
      </c>
      <c r="I23" s="52" t="s">
        <v>86</v>
      </c>
      <c r="J23" s="71">
        <v>3</v>
      </c>
    </row>
    <row r="24" s="30" customFormat="1" ht="90.75" customHeight="1" spans="1:10">
      <c r="A24" s="48"/>
      <c r="B24" s="49"/>
      <c r="C24" s="54"/>
      <c r="D24" s="64"/>
      <c r="E24" s="51" t="s">
        <v>87</v>
      </c>
      <c r="F24" s="63">
        <v>3</v>
      </c>
      <c r="G24" s="52" t="s">
        <v>88</v>
      </c>
      <c r="H24" s="53" t="s">
        <v>64</v>
      </c>
      <c r="I24" s="52" t="s">
        <v>89</v>
      </c>
      <c r="J24" s="71">
        <v>2.8</v>
      </c>
    </row>
    <row r="25" s="30" customFormat="1" ht="66" customHeight="1" spans="1:10">
      <c r="A25" s="48"/>
      <c r="B25" s="49"/>
      <c r="C25" s="54"/>
      <c r="D25" s="64"/>
      <c r="E25" s="51" t="s">
        <v>90</v>
      </c>
      <c r="F25" s="63">
        <v>3</v>
      </c>
      <c r="G25" s="52" t="s">
        <v>91</v>
      </c>
      <c r="H25" s="53" t="s">
        <v>64</v>
      </c>
      <c r="I25" s="52" t="s">
        <v>92</v>
      </c>
      <c r="J25" s="71">
        <v>3</v>
      </c>
    </row>
    <row r="26" s="30" customFormat="1" ht="72.75" customHeight="1" spans="1:10">
      <c r="A26" s="48"/>
      <c r="B26" s="49"/>
      <c r="C26" s="54"/>
      <c r="D26" s="64"/>
      <c r="E26" s="51" t="s">
        <v>93</v>
      </c>
      <c r="F26" s="63">
        <v>3</v>
      </c>
      <c r="G26" s="52" t="s">
        <v>94</v>
      </c>
      <c r="H26" s="53" t="s">
        <v>64</v>
      </c>
      <c r="I26" s="52" t="s">
        <v>95</v>
      </c>
      <c r="J26" s="71">
        <v>3</v>
      </c>
    </row>
    <row r="27" s="30" customFormat="1" ht="69.75" customHeight="1" spans="1:10">
      <c r="A27" s="48"/>
      <c r="B27" s="49"/>
      <c r="C27" s="54"/>
      <c r="D27" s="64"/>
      <c r="E27" s="51" t="s">
        <v>96</v>
      </c>
      <c r="F27" s="63">
        <v>3</v>
      </c>
      <c r="G27" s="52" t="s">
        <v>97</v>
      </c>
      <c r="H27" s="53" t="s">
        <v>64</v>
      </c>
      <c r="I27" s="52" t="s">
        <v>98</v>
      </c>
      <c r="J27" s="71">
        <v>3</v>
      </c>
    </row>
    <row r="28" s="30" customFormat="1" ht="59.25" customHeight="1" spans="1:10">
      <c r="A28" s="48"/>
      <c r="B28" s="49"/>
      <c r="C28" s="50" t="s">
        <v>99</v>
      </c>
      <c r="D28" s="55">
        <f>SUM(F28:F29)</f>
        <v>5</v>
      </c>
      <c r="E28" s="51" t="s">
        <v>100</v>
      </c>
      <c r="F28" s="63">
        <v>2</v>
      </c>
      <c r="G28" s="52" t="s">
        <v>101</v>
      </c>
      <c r="H28" s="53" t="s">
        <v>102</v>
      </c>
      <c r="I28" s="52" t="s">
        <v>103</v>
      </c>
      <c r="J28" s="71">
        <v>2</v>
      </c>
    </row>
    <row r="29" s="30" customFormat="1" ht="54" customHeight="1" spans="1:10">
      <c r="A29" s="48"/>
      <c r="B29" s="49"/>
      <c r="C29" s="54"/>
      <c r="D29" s="64"/>
      <c r="E29" s="51" t="s">
        <v>104</v>
      </c>
      <c r="F29" s="63">
        <v>3</v>
      </c>
      <c r="G29" s="52" t="s">
        <v>105</v>
      </c>
      <c r="H29" s="53" t="s">
        <v>106</v>
      </c>
      <c r="I29" s="52" t="s">
        <v>107</v>
      </c>
      <c r="J29" s="71">
        <v>3</v>
      </c>
    </row>
    <row r="30" s="30" customFormat="1" ht="119.25" customHeight="1" spans="1:10">
      <c r="A30" s="48"/>
      <c r="B30" s="49"/>
      <c r="C30" s="60" t="s">
        <v>108</v>
      </c>
      <c r="D30" s="49">
        <f>SUM(F30)</f>
        <v>5</v>
      </c>
      <c r="E30" s="51" t="s">
        <v>109</v>
      </c>
      <c r="F30" s="63">
        <v>5</v>
      </c>
      <c r="G30" s="52" t="s">
        <v>110</v>
      </c>
      <c r="H30" s="53" t="s">
        <v>111</v>
      </c>
      <c r="I30" s="52" t="s">
        <v>112</v>
      </c>
      <c r="J30" s="71">
        <v>5</v>
      </c>
    </row>
    <row r="31" s="30" customFormat="1" ht="66.75" customHeight="1" spans="1:16384">
      <c r="A31" s="48" t="s">
        <v>113</v>
      </c>
      <c r="B31" s="49">
        <f>SUM(F31:F35)</f>
        <v>20</v>
      </c>
      <c r="C31" s="50" t="s">
        <v>114</v>
      </c>
      <c r="D31" s="49">
        <f>SUM(F31)</f>
        <v>5</v>
      </c>
      <c r="E31" s="51" t="s">
        <v>115</v>
      </c>
      <c r="F31" s="49">
        <v>5</v>
      </c>
      <c r="G31" s="52" t="s">
        <v>116</v>
      </c>
      <c r="H31" s="53" t="s">
        <v>117</v>
      </c>
      <c r="I31" s="52" t="s">
        <v>118</v>
      </c>
      <c r="J31" s="71">
        <v>5</v>
      </c>
      <c r="XEB31" s="36"/>
      <c r="XEC31" s="36"/>
      <c r="XED31" s="36"/>
      <c r="XEE31" s="36"/>
      <c r="XEF31" s="36"/>
      <c r="XEG31" s="36"/>
      <c r="XEH31" s="36"/>
      <c r="XEI31" s="36"/>
      <c r="XEJ31" s="36"/>
      <c r="XEK31" s="36"/>
      <c r="XEL31" s="36"/>
      <c r="XEM31" s="36"/>
      <c r="XEN31" s="36"/>
      <c r="XEO31" s="36"/>
      <c r="XEP31" s="36"/>
      <c r="XEQ31" s="36"/>
      <c r="XER31" s="36"/>
      <c r="XES31" s="36"/>
      <c r="XET31" s="36"/>
      <c r="XEU31" s="36"/>
      <c r="XEV31" s="36"/>
      <c r="XEW31" s="36"/>
      <c r="XEX31" s="36"/>
      <c r="XEY31" s="36"/>
      <c r="XEZ31" s="36"/>
      <c r="XFA31" s="36"/>
      <c r="XFB31" s="36"/>
      <c r="XFC31" s="36"/>
      <c r="XFD31" s="36"/>
    </row>
    <row r="32" s="30" customFormat="1" ht="49.5" customHeight="1" spans="1:10">
      <c r="A32" s="48"/>
      <c r="B32" s="49"/>
      <c r="C32" s="50" t="s">
        <v>119</v>
      </c>
      <c r="D32" s="55">
        <f>SUM(F32:F35)</f>
        <v>15</v>
      </c>
      <c r="E32" s="51" t="s">
        <v>120</v>
      </c>
      <c r="F32" s="63">
        <v>4</v>
      </c>
      <c r="G32" s="52" t="s">
        <v>121</v>
      </c>
      <c r="H32" s="53" t="s">
        <v>122</v>
      </c>
      <c r="I32" s="52" t="s">
        <v>123</v>
      </c>
      <c r="J32" s="71">
        <v>4</v>
      </c>
    </row>
    <row r="33" s="30" customFormat="1" ht="83.25" customHeight="1" spans="1:10">
      <c r="A33" s="48"/>
      <c r="B33" s="49"/>
      <c r="C33" s="54"/>
      <c r="D33" s="64"/>
      <c r="E33" s="51" t="s">
        <v>124</v>
      </c>
      <c r="F33" s="63">
        <v>5</v>
      </c>
      <c r="G33" s="52" t="s">
        <v>125</v>
      </c>
      <c r="H33" s="53" t="s">
        <v>126</v>
      </c>
      <c r="I33" s="52" t="s">
        <v>127</v>
      </c>
      <c r="J33" s="71">
        <v>0</v>
      </c>
    </row>
    <row r="34" s="30" customFormat="1" ht="80.25" customHeight="1" spans="1:10">
      <c r="A34" s="48"/>
      <c r="B34" s="49"/>
      <c r="C34" s="54"/>
      <c r="D34" s="64"/>
      <c r="E34" s="51" t="s">
        <v>128</v>
      </c>
      <c r="F34" s="63">
        <v>3</v>
      </c>
      <c r="G34" s="52" t="s">
        <v>129</v>
      </c>
      <c r="H34" s="53" t="s">
        <v>130</v>
      </c>
      <c r="I34" s="52" t="s">
        <v>83</v>
      </c>
      <c r="J34" s="71">
        <v>0</v>
      </c>
    </row>
    <row r="35" s="30" customFormat="1" ht="57.75" customHeight="1" spans="1:10">
      <c r="A35" s="48"/>
      <c r="B35" s="49"/>
      <c r="C35" s="54"/>
      <c r="D35" s="58"/>
      <c r="E35" s="51" t="s">
        <v>131</v>
      </c>
      <c r="F35" s="63">
        <v>3</v>
      </c>
      <c r="G35" s="52" t="s">
        <v>132</v>
      </c>
      <c r="H35" s="53" t="s">
        <v>133</v>
      </c>
      <c r="I35" s="52" t="s">
        <v>134</v>
      </c>
      <c r="J35" s="71">
        <v>3</v>
      </c>
    </row>
    <row r="36" s="31" customFormat="1" ht="36" customHeight="1" spans="1:16356">
      <c r="A36" s="65" t="s">
        <v>135</v>
      </c>
      <c r="B36" s="49">
        <f>SUM(B5:B35)</f>
        <v>100</v>
      </c>
      <c r="C36" s="60"/>
      <c r="D36" s="49">
        <f>SUM(D5:D35)</f>
        <v>100</v>
      </c>
      <c r="E36" s="60"/>
      <c r="F36" s="49">
        <f>SUM(F5:F35)</f>
        <v>100</v>
      </c>
      <c r="G36" s="65"/>
      <c r="H36" s="51"/>
      <c r="I36" s="51"/>
      <c r="J36" s="72">
        <f>SUM(J5:J35)</f>
        <v>82</v>
      </c>
      <c r="XEB36" s="73"/>
    </row>
  </sheetData>
  <autoFilter xmlns:etc="http://www.wps.cn/officeDocument/2017/etCustomData" ref="A4:XFC37" etc:filterBottomFollowUsedRange="0">
    <extLst/>
  </autoFilter>
  <mergeCells count="28">
    <mergeCell ref="A2:J2"/>
    <mergeCell ref="A3:F3"/>
    <mergeCell ref="A5:A9"/>
    <mergeCell ref="A10:A15"/>
    <mergeCell ref="A16:A30"/>
    <mergeCell ref="A31:A35"/>
    <mergeCell ref="B5:B9"/>
    <mergeCell ref="B10:B15"/>
    <mergeCell ref="B16:B30"/>
    <mergeCell ref="B31:B35"/>
    <mergeCell ref="C5:C7"/>
    <mergeCell ref="C8:C9"/>
    <mergeCell ref="C10:C12"/>
    <mergeCell ref="C13:C15"/>
    <mergeCell ref="C16:C27"/>
    <mergeCell ref="C28:C29"/>
    <mergeCell ref="C32:C35"/>
    <mergeCell ref="D6:D7"/>
    <mergeCell ref="D8:D9"/>
    <mergeCell ref="D10:D12"/>
    <mergeCell ref="D13:D15"/>
    <mergeCell ref="D16:D27"/>
    <mergeCell ref="D28:D29"/>
    <mergeCell ref="D32:D35"/>
    <mergeCell ref="G3:G4"/>
    <mergeCell ref="H3:H4"/>
    <mergeCell ref="I3:I4"/>
    <mergeCell ref="J3:J4"/>
  </mergeCells>
  <printOptions horizontalCentered="1"/>
  <pageMargins left="0.393700787401575" right="0.393700787401575" top="0.393700787401575" bottom="0.393700787401575" header="0.196850393700787" footer="0.196850393700787"/>
  <pageSetup paperSize="9" scale="72" firstPageNumber="26" fitToHeight="0" orientation="landscape" useFirstPageNumber="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29"/>
  <sheetViews>
    <sheetView workbookViewId="0">
      <selection activeCell="G9" sqref="G9"/>
    </sheetView>
  </sheetViews>
  <sheetFormatPr defaultColWidth="9" defaultRowHeight="13.5" outlineLevelCol="6"/>
  <sheetData>
    <row r="2" ht="15.75" customHeight="1" spans="2:7">
      <c r="B2" s="24" t="s">
        <v>7</v>
      </c>
      <c r="C2" s="24" t="s">
        <v>8</v>
      </c>
      <c r="D2" s="25" t="s">
        <v>9</v>
      </c>
      <c r="E2" s="24" t="s">
        <v>8</v>
      </c>
      <c r="F2" s="25" t="s">
        <v>10</v>
      </c>
      <c r="G2" s="24" t="s">
        <v>8</v>
      </c>
    </row>
    <row r="3" spans="2:7">
      <c r="B3" s="26" t="s">
        <v>136</v>
      </c>
      <c r="C3" s="26">
        <f>E3+E4+E5+E9</f>
        <v>26.49</v>
      </c>
      <c r="D3" s="27" t="s">
        <v>137</v>
      </c>
      <c r="E3" s="26">
        <f>G3</f>
        <v>6</v>
      </c>
      <c r="F3" s="28" t="s">
        <v>138</v>
      </c>
      <c r="G3" s="26">
        <v>6</v>
      </c>
    </row>
    <row r="4" ht="15" customHeight="1" spans="2:7">
      <c r="B4" s="26"/>
      <c r="C4" s="26"/>
      <c r="D4" s="27" t="s">
        <v>139</v>
      </c>
      <c r="E4" s="26">
        <f>G4</f>
        <v>2.2</v>
      </c>
      <c r="F4" s="28" t="s">
        <v>140</v>
      </c>
      <c r="G4" s="26">
        <v>2.2</v>
      </c>
    </row>
    <row r="5" spans="2:7">
      <c r="B5" s="26"/>
      <c r="C5" s="26"/>
      <c r="D5" s="27" t="s">
        <v>141</v>
      </c>
      <c r="E5" s="26">
        <f>G5+G6+G7+G8</f>
        <v>13.75</v>
      </c>
      <c r="F5" s="28" t="s">
        <v>142</v>
      </c>
      <c r="G5" s="26">
        <v>3</v>
      </c>
    </row>
    <row r="6" ht="24" spans="2:7">
      <c r="B6" s="26"/>
      <c r="C6" s="26"/>
      <c r="D6" s="27"/>
      <c r="E6" s="26"/>
      <c r="F6" s="28" t="s">
        <v>143</v>
      </c>
      <c r="G6" s="26">
        <v>3</v>
      </c>
    </row>
    <row r="7" ht="24" spans="2:7">
      <c r="B7" s="26"/>
      <c r="C7" s="26"/>
      <c r="D7" s="27"/>
      <c r="E7" s="26"/>
      <c r="F7" s="28" t="s">
        <v>144</v>
      </c>
      <c r="G7" s="26">
        <v>5</v>
      </c>
    </row>
    <row r="8" ht="25.5" customHeight="1" spans="2:7">
      <c r="B8" s="26"/>
      <c r="C8" s="26"/>
      <c r="D8" s="27"/>
      <c r="E8" s="26"/>
      <c r="F8" s="28" t="s">
        <v>145</v>
      </c>
      <c r="G8" s="26">
        <v>2.75</v>
      </c>
    </row>
    <row r="9" spans="2:7">
      <c r="B9" s="26"/>
      <c r="C9" s="26"/>
      <c r="D9" s="27" t="s">
        <v>146</v>
      </c>
      <c r="E9" s="26">
        <f>G9+G10</f>
        <v>4.54</v>
      </c>
      <c r="F9" s="28" t="s">
        <v>147</v>
      </c>
      <c r="G9" s="26">
        <v>1.54</v>
      </c>
    </row>
    <row r="10" ht="15" customHeight="1" spans="2:7">
      <c r="B10" s="26"/>
      <c r="C10" s="26"/>
      <c r="D10" s="27"/>
      <c r="E10" s="26"/>
      <c r="F10" s="28" t="s">
        <v>148</v>
      </c>
      <c r="G10" s="26">
        <v>3</v>
      </c>
    </row>
    <row r="11" spans="2:7">
      <c r="B11" s="26" t="s">
        <v>60</v>
      </c>
      <c r="C11" s="27">
        <f>E11+E15</f>
        <v>28.1</v>
      </c>
      <c r="D11" s="27" t="s">
        <v>149</v>
      </c>
      <c r="E11" s="27">
        <f>G11+G12+G13+G14</f>
        <v>12.77</v>
      </c>
      <c r="F11" s="28" t="s">
        <v>150</v>
      </c>
      <c r="G11" s="26">
        <v>3.66</v>
      </c>
    </row>
    <row r="12" spans="2:7">
      <c r="B12" s="26"/>
      <c r="C12" s="27"/>
      <c r="D12" s="27"/>
      <c r="E12" s="27"/>
      <c r="F12" s="28" t="s">
        <v>151</v>
      </c>
      <c r="G12" s="26">
        <v>4.11</v>
      </c>
    </row>
    <row r="13" ht="24" spans="2:7">
      <c r="B13" s="26"/>
      <c r="C13" s="27"/>
      <c r="D13" s="27"/>
      <c r="E13" s="27"/>
      <c r="F13" s="28" t="s">
        <v>152</v>
      </c>
      <c r="G13" s="26">
        <v>2</v>
      </c>
    </row>
    <row r="14" ht="37.5" customHeight="1" spans="2:7">
      <c r="B14" s="26"/>
      <c r="C14" s="27"/>
      <c r="D14" s="27"/>
      <c r="E14" s="27"/>
      <c r="F14" s="28" t="s">
        <v>153</v>
      </c>
      <c r="G14" s="26">
        <v>3</v>
      </c>
    </row>
    <row r="15" ht="24" spans="2:7">
      <c r="B15" s="26"/>
      <c r="C15" s="27"/>
      <c r="D15" s="27" t="s">
        <v>154</v>
      </c>
      <c r="E15" s="27">
        <f>G15+G16+G17+G18+G19</f>
        <v>15.33</v>
      </c>
      <c r="F15" s="28" t="s">
        <v>155</v>
      </c>
      <c r="G15" s="26">
        <v>2.33</v>
      </c>
    </row>
    <row r="16" ht="24" spans="2:7">
      <c r="B16" s="26"/>
      <c r="C16" s="27"/>
      <c r="D16" s="27"/>
      <c r="E16" s="27"/>
      <c r="F16" s="28" t="s">
        <v>156</v>
      </c>
      <c r="G16" s="26">
        <v>3</v>
      </c>
    </row>
    <row r="17" spans="2:7">
      <c r="B17" s="26"/>
      <c r="C17" s="27"/>
      <c r="D17" s="27"/>
      <c r="E17" s="27"/>
      <c r="F17" s="28" t="s">
        <v>157</v>
      </c>
      <c r="G17" s="26">
        <v>5</v>
      </c>
    </row>
    <row r="18" ht="24" spans="2:7">
      <c r="B18" s="26"/>
      <c r="C18" s="27"/>
      <c r="D18" s="27"/>
      <c r="E18" s="27"/>
      <c r="F18" s="28" t="s">
        <v>158</v>
      </c>
      <c r="G18" s="26">
        <v>0</v>
      </c>
    </row>
    <row r="19" ht="15" customHeight="1" spans="2:7">
      <c r="B19" s="26"/>
      <c r="C19" s="27"/>
      <c r="D19" s="27"/>
      <c r="E19" s="27"/>
      <c r="F19" s="28" t="s">
        <v>159</v>
      </c>
      <c r="G19" s="26">
        <v>5</v>
      </c>
    </row>
    <row r="20" ht="24" spans="2:7">
      <c r="B20" s="26" t="s">
        <v>113</v>
      </c>
      <c r="C20" s="26">
        <f>E20+E23+E27</f>
        <v>29.08</v>
      </c>
      <c r="D20" s="27" t="s">
        <v>160</v>
      </c>
      <c r="E20" s="26">
        <f>G20+G21+G22</f>
        <v>10</v>
      </c>
      <c r="F20" s="28" t="s">
        <v>161</v>
      </c>
      <c r="G20" s="27">
        <v>3</v>
      </c>
    </row>
    <row r="21" spans="2:7">
      <c r="B21" s="26"/>
      <c r="C21" s="26"/>
      <c r="D21" s="27"/>
      <c r="E21" s="26"/>
      <c r="F21" s="28" t="s">
        <v>162</v>
      </c>
      <c r="G21" s="27">
        <v>4</v>
      </c>
    </row>
    <row r="22" ht="25.5" customHeight="1" spans="2:7">
      <c r="B22" s="26"/>
      <c r="C22" s="26"/>
      <c r="D22" s="27"/>
      <c r="E22" s="26"/>
      <c r="F22" s="28" t="s">
        <v>163</v>
      </c>
      <c r="G22" s="27">
        <v>3</v>
      </c>
    </row>
    <row r="23" ht="36" spans="2:7">
      <c r="B23" s="26"/>
      <c r="C23" s="26"/>
      <c r="D23" s="27" t="s">
        <v>119</v>
      </c>
      <c r="E23" s="26">
        <f>G23+G24+G25+G26</f>
        <v>14.36</v>
      </c>
      <c r="F23" s="28" t="s">
        <v>164</v>
      </c>
      <c r="G23" s="26">
        <v>4.82</v>
      </c>
    </row>
    <row r="24" ht="24" spans="2:7">
      <c r="B24" s="26"/>
      <c r="C24" s="26"/>
      <c r="D24" s="27"/>
      <c r="E24" s="26"/>
      <c r="F24" s="28" t="s">
        <v>165</v>
      </c>
      <c r="G24" s="26">
        <v>5</v>
      </c>
    </row>
    <row r="25" ht="24" spans="2:7">
      <c r="B25" s="26"/>
      <c r="C25" s="26"/>
      <c r="D25" s="27"/>
      <c r="E25" s="26"/>
      <c r="F25" s="28" t="s">
        <v>166</v>
      </c>
      <c r="G25" s="26">
        <v>2</v>
      </c>
    </row>
    <row r="26" ht="25.5" customHeight="1" spans="2:7">
      <c r="B26" s="26"/>
      <c r="C26" s="26"/>
      <c r="D26" s="27"/>
      <c r="E26" s="26"/>
      <c r="F26" s="28" t="s">
        <v>167</v>
      </c>
      <c r="G26" s="26">
        <v>2.54</v>
      </c>
    </row>
    <row r="27" ht="24" spans="2:7">
      <c r="B27" s="26"/>
      <c r="C27" s="26"/>
      <c r="D27" s="27" t="s">
        <v>168</v>
      </c>
      <c r="E27" s="29">
        <f>G27+G28</f>
        <v>4.72</v>
      </c>
      <c r="F27" s="28" t="s">
        <v>169</v>
      </c>
      <c r="G27" s="26">
        <v>1.87</v>
      </c>
    </row>
    <row r="28" ht="24" spans="2:7">
      <c r="B28" s="26"/>
      <c r="C28" s="26"/>
      <c r="D28" s="27"/>
      <c r="E28" s="29"/>
      <c r="F28" s="28" t="s">
        <v>170</v>
      </c>
      <c r="G28" s="26">
        <v>2.85</v>
      </c>
    </row>
    <row r="29" spans="2:7">
      <c r="B29" s="26" t="s">
        <v>135</v>
      </c>
      <c r="C29" s="26">
        <f>C3+C11+C20</f>
        <v>83.67</v>
      </c>
      <c r="D29" s="27"/>
      <c r="E29" s="26">
        <f>SUM(E3:E28)</f>
        <v>83.67</v>
      </c>
      <c r="F29" s="27"/>
      <c r="G29" s="26">
        <f>SUM(G3:G28)</f>
        <v>83.67</v>
      </c>
    </row>
  </sheetData>
  <mergeCells count="20">
    <mergeCell ref="B3:B10"/>
    <mergeCell ref="B11:B19"/>
    <mergeCell ref="B20:B28"/>
    <mergeCell ref="C3:C10"/>
    <mergeCell ref="C11:C19"/>
    <mergeCell ref="C20:C28"/>
    <mergeCell ref="D5:D8"/>
    <mergeCell ref="D9:D10"/>
    <mergeCell ref="D11:D14"/>
    <mergeCell ref="D15:D19"/>
    <mergeCell ref="D20:D22"/>
    <mergeCell ref="D23:D26"/>
    <mergeCell ref="D27:D28"/>
    <mergeCell ref="E5:E8"/>
    <mergeCell ref="E9:E10"/>
    <mergeCell ref="E11:E14"/>
    <mergeCell ref="E15:E19"/>
    <mergeCell ref="E20:E22"/>
    <mergeCell ref="E23:E26"/>
    <mergeCell ref="E27:E2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C4" workbookViewId="0">
      <selection activeCell="D28" sqref="D28"/>
    </sheetView>
  </sheetViews>
  <sheetFormatPr defaultColWidth="9" defaultRowHeight="13.5"/>
  <cols>
    <col min="1" max="1" width="12.25" style="1" customWidth="1"/>
    <col min="2" max="2" width="4.875" customWidth="1"/>
    <col min="3" max="3" width="44.125" customWidth="1"/>
    <col min="4" max="4" width="8.625" customWidth="1"/>
    <col min="6" max="6" width="4.875" customWidth="1"/>
    <col min="7" max="7" width="42.25" customWidth="1"/>
    <col min="8" max="8" width="8.25" customWidth="1"/>
    <col min="9" max="9" width="7.75" customWidth="1"/>
    <col min="10" max="11" width="9.125" customWidth="1"/>
    <col min="12" max="12" width="5.375" customWidth="1"/>
    <col min="13" max="13" width="7.375" customWidth="1"/>
  </cols>
  <sheetData>
    <row r="1" customHeight="1"/>
    <row r="2" customHeight="1"/>
    <row r="3" ht="21.75" customHeight="1" spans="2:11">
      <c r="B3" s="2" t="s">
        <v>171</v>
      </c>
      <c r="C3" s="2"/>
      <c r="D3" s="2"/>
      <c r="F3" s="3" t="s">
        <v>171</v>
      </c>
      <c r="G3" s="3"/>
      <c r="H3" s="3"/>
      <c r="I3" s="3"/>
      <c r="J3" s="3"/>
      <c r="K3" s="3"/>
    </row>
    <row r="4" ht="15" customHeight="1" spans="1:11">
      <c r="A4" s="4" t="s">
        <v>172</v>
      </c>
      <c r="B4" s="5" t="s">
        <v>173</v>
      </c>
      <c r="C4" s="6" t="s">
        <v>174</v>
      </c>
      <c r="D4" s="6" t="s">
        <v>175</v>
      </c>
      <c r="F4" s="5" t="s">
        <v>173</v>
      </c>
      <c r="G4" s="6" t="s">
        <v>174</v>
      </c>
      <c r="H4" s="7" t="s">
        <v>175</v>
      </c>
      <c r="I4" s="7"/>
      <c r="J4" s="6"/>
      <c r="K4" s="17"/>
    </row>
    <row r="5" ht="14.25" spans="1:13">
      <c r="A5" s="4"/>
      <c r="B5" s="8">
        <f t="shared" ref="B5:B19" si="0">ROW()-4</f>
        <v>1</v>
      </c>
      <c r="C5" s="9" t="s">
        <v>176</v>
      </c>
      <c r="D5" s="10">
        <f>H5</f>
        <v>20000</v>
      </c>
      <c r="F5" s="8">
        <f t="shared" ref="F5:F18" si="1">ROW()-4</f>
        <v>1</v>
      </c>
      <c r="G5" s="11" t="s">
        <v>176</v>
      </c>
      <c r="H5" s="12">
        <v>20000</v>
      </c>
      <c r="I5" s="12"/>
      <c r="J5" s="14"/>
      <c r="K5" s="18"/>
      <c r="L5" s="19" t="s">
        <v>177</v>
      </c>
      <c r="M5" s="20" t="s">
        <v>178</v>
      </c>
    </row>
    <row r="6" ht="14.25" spans="1:13">
      <c r="A6" s="4"/>
      <c r="B6" s="8">
        <f t="shared" si="0"/>
        <v>2</v>
      </c>
      <c r="C6" s="13" t="s">
        <v>179</v>
      </c>
      <c r="D6" s="10">
        <f>J7</f>
        <v>2000</v>
      </c>
      <c r="F6" s="8">
        <f t="shared" si="1"/>
        <v>2</v>
      </c>
      <c r="G6" s="11" t="s">
        <v>177</v>
      </c>
      <c r="H6" s="11" t="s">
        <v>180</v>
      </c>
      <c r="I6" s="11" t="s">
        <v>181</v>
      </c>
      <c r="J6" s="6" t="s">
        <v>182</v>
      </c>
      <c r="K6" s="17"/>
      <c r="L6" s="20">
        <v>2018</v>
      </c>
      <c r="M6" s="21" t="e">
        <f>#REF!</f>
        <v>#REF!</v>
      </c>
    </row>
    <row r="7" ht="14.25" spans="1:13">
      <c r="A7" s="4"/>
      <c r="B7" s="8">
        <f t="shared" si="0"/>
        <v>3</v>
      </c>
      <c r="C7" s="13" t="s">
        <v>183</v>
      </c>
      <c r="D7" s="11">
        <f>H9+I9+J9</f>
        <v>323</v>
      </c>
      <c r="F7" s="8">
        <f t="shared" si="1"/>
        <v>3</v>
      </c>
      <c r="G7" s="11" t="s">
        <v>179</v>
      </c>
      <c r="H7" s="14">
        <v>2000</v>
      </c>
      <c r="I7" s="14">
        <v>2000</v>
      </c>
      <c r="J7" s="14">
        <v>2000</v>
      </c>
      <c r="K7" s="18"/>
      <c r="L7" s="20">
        <v>2019</v>
      </c>
      <c r="M7" s="21" t="e">
        <f>#REF!</f>
        <v>#REF!</v>
      </c>
    </row>
    <row r="8" ht="14.25" spans="1:13">
      <c r="A8" s="4"/>
      <c r="B8" s="8">
        <f t="shared" si="0"/>
        <v>4</v>
      </c>
      <c r="C8" s="13" t="s">
        <v>184</v>
      </c>
      <c r="D8" s="11">
        <f>H11+I11+J11</f>
        <v>156</v>
      </c>
      <c r="F8" s="8">
        <f t="shared" si="1"/>
        <v>4</v>
      </c>
      <c r="G8" s="11" t="s">
        <v>185</v>
      </c>
      <c r="H8" s="11">
        <v>223</v>
      </c>
      <c r="I8" s="11">
        <v>333</v>
      </c>
      <c r="J8" s="11">
        <v>464</v>
      </c>
      <c r="K8" s="17"/>
      <c r="L8" s="20">
        <v>2020</v>
      </c>
      <c r="M8" s="21" t="e">
        <f>#REF!</f>
        <v>#REF!</v>
      </c>
    </row>
    <row r="9" ht="14.25" spans="1:11">
      <c r="A9" s="4"/>
      <c r="B9" s="8">
        <f t="shared" si="0"/>
        <v>5</v>
      </c>
      <c r="C9" s="13" t="s">
        <v>186</v>
      </c>
      <c r="D9" s="10">
        <f>H13+I13+J13</f>
        <v>15015.9</v>
      </c>
      <c r="F9" s="8">
        <f t="shared" si="1"/>
        <v>5</v>
      </c>
      <c r="G9" s="11" t="s">
        <v>187</v>
      </c>
      <c r="H9" s="11">
        <v>66</v>
      </c>
      <c r="I9" s="11">
        <v>107</v>
      </c>
      <c r="J9" s="11">
        <v>150</v>
      </c>
      <c r="K9" s="17"/>
    </row>
    <row r="10" ht="14.25" spans="1:11">
      <c r="A10" s="4"/>
      <c r="B10" s="8">
        <f t="shared" si="0"/>
        <v>6</v>
      </c>
      <c r="C10" s="13" t="s">
        <v>188</v>
      </c>
      <c r="D10" s="10">
        <f>H15+I15+J15</f>
        <v>11563</v>
      </c>
      <c r="F10" s="8">
        <f t="shared" si="1"/>
        <v>6</v>
      </c>
      <c r="G10" s="11" t="s">
        <v>189</v>
      </c>
      <c r="H10" s="15">
        <f>ROUND(IF(H8=0,0,H9/H8),4)</f>
        <v>0.296</v>
      </c>
      <c r="I10" s="15">
        <f>ROUND(IF(I8=0,0,I9/I8),4)</f>
        <v>0.3213</v>
      </c>
      <c r="J10" s="15">
        <f>ROUND(IF(J8=0,0,J9/J8),4)</f>
        <v>0.3233</v>
      </c>
      <c r="K10" s="22"/>
    </row>
    <row r="11" ht="14.25" spans="1:11">
      <c r="A11" s="4"/>
      <c r="B11" s="8">
        <f t="shared" si="0"/>
        <v>7</v>
      </c>
      <c r="C11" s="13" t="s">
        <v>190</v>
      </c>
      <c r="D11" s="13">
        <f>IF(H11=0,0,H31)+IF(I11=0,0,I31)+IF(J11=0,0,J31)</f>
        <v>5</v>
      </c>
      <c r="F11" s="8">
        <f t="shared" si="1"/>
        <v>7</v>
      </c>
      <c r="G11" s="11" t="s">
        <v>191</v>
      </c>
      <c r="H11" s="11">
        <v>15</v>
      </c>
      <c r="I11" s="11">
        <v>50</v>
      </c>
      <c r="J11" s="11">
        <v>91</v>
      </c>
      <c r="K11" s="17"/>
    </row>
    <row r="12" ht="14.25" spans="1:11">
      <c r="A12" s="4"/>
      <c r="B12" s="8">
        <f t="shared" si="0"/>
        <v>8</v>
      </c>
      <c r="C12" s="13" t="s">
        <v>192</v>
      </c>
      <c r="D12" s="15" t="e">
        <f>ROUND($M$6*H10+$M$7*I10+$M$8*J10,4)</f>
        <v>#REF!</v>
      </c>
      <c r="F12" s="8">
        <f t="shared" si="1"/>
        <v>8</v>
      </c>
      <c r="G12" s="11" t="s">
        <v>193</v>
      </c>
      <c r="H12" s="15">
        <f>ROUND(IF(H9=0,0,H11/H9),4)</f>
        <v>0.2273</v>
      </c>
      <c r="I12" s="15">
        <f>ROUND(IF(I9=0,0,I11/I9),4)</f>
        <v>0.4673</v>
      </c>
      <c r="J12" s="15">
        <f>ROUND(IF(J9=0,0,J11/J9),4)</f>
        <v>0.6067</v>
      </c>
      <c r="K12" s="22"/>
    </row>
    <row r="13" ht="14.25" spans="1:11">
      <c r="A13" s="4"/>
      <c r="B13" s="8">
        <f t="shared" si="0"/>
        <v>9</v>
      </c>
      <c r="C13" s="13" t="s">
        <v>194</v>
      </c>
      <c r="D13" s="15" t="e">
        <f>ROUND($M$6*H12+$M$7*I12+$M$8*J12,4)</f>
        <v>#REF!</v>
      </c>
      <c r="F13" s="8">
        <f t="shared" si="1"/>
        <v>9</v>
      </c>
      <c r="G13" s="11" t="s">
        <v>195</v>
      </c>
      <c r="H13" s="14">
        <v>940</v>
      </c>
      <c r="I13" s="10">
        <v>4260</v>
      </c>
      <c r="J13" s="10">
        <v>9815.9</v>
      </c>
      <c r="K13" s="23"/>
    </row>
    <row r="14" ht="14.25" spans="1:11">
      <c r="A14" s="4"/>
      <c r="B14" s="8">
        <f t="shared" si="0"/>
        <v>10</v>
      </c>
      <c r="C14" s="13" t="s">
        <v>196</v>
      </c>
      <c r="D14" s="10" t="e">
        <f>ROUND($M$6*H14+$M$7*I14+$M$8*J14,2)</f>
        <v>#REF!</v>
      </c>
      <c r="F14" s="8">
        <f t="shared" si="1"/>
        <v>10</v>
      </c>
      <c r="G14" s="11" t="s">
        <v>155</v>
      </c>
      <c r="H14" s="11">
        <f>ROUND(IF(H7=0,0,H13/H7),2)</f>
        <v>0.47</v>
      </c>
      <c r="I14" s="11">
        <f>ROUND(IF(I7=0,0,I13/I7),2)</f>
        <v>2.13</v>
      </c>
      <c r="J14" s="11">
        <f>ROUND(IF(J7=0,0,J13/J7),2)</f>
        <v>4.91</v>
      </c>
      <c r="K14" s="17"/>
    </row>
    <row r="15" ht="14.25" spans="1:11">
      <c r="A15" s="4"/>
      <c r="B15" s="8">
        <f t="shared" si="0"/>
        <v>11</v>
      </c>
      <c r="C15" s="13" t="s">
        <v>197</v>
      </c>
      <c r="D15" s="10" t="e">
        <f>ROUND($M$6*H16+$M$7*I16+$M$8*J16,2)</f>
        <v>#REF!</v>
      </c>
      <c r="F15" s="8">
        <f t="shared" si="1"/>
        <v>11</v>
      </c>
      <c r="G15" s="11" t="s">
        <v>198</v>
      </c>
      <c r="H15" s="14">
        <v>350</v>
      </c>
      <c r="I15" s="10">
        <v>3479</v>
      </c>
      <c r="J15" s="10">
        <v>7734</v>
      </c>
      <c r="K15" s="23"/>
    </row>
    <row r="16" ht="14.25" spans="1:11">
      <c r="A16" s="4"/>
      <c r="B16" s="8">
        <f t="shared" si="0"/>
        <v>12</v>
      </c>
      <c r="C16" s="13" t="s">
        <v>199</v>
      </c>
      <c r="D16" s="15" t="e">
        <f t="shared" ref="D16:D21" si="2">ROUND($M$6*H25+$M$7*I25+$M$8*J25,4)</f>
        <v>#REF!</v>
      </c>
      <c r="F16" s="8">
        <f t="shared" si="1"/>
        <v>12</v>
      </c>
      <c r="G16" s="11" t="s">
        <v>156</v>
      </c>
      <c r="H16" s="11">
        <f>ROUND(IF(H13=0,0,H15/H13),2)</f>
        <v>0.37</v>
      </c>
      <c r="I16" s="11">
        <f>ROUND(IF(I13=0,0,I15/I13),2)</f>
        <v>0.82</v>
      </c>
      <c r="J16" s="11">
        <f>ROUND(IF(J13=0,0,J15/J13),2)</f>
        <v>0.79</v>
      </c>
      <c r="K16" s="17"/>
    </row>
    <row r="17" ht="14.25" spans="1:11">
      <c r="A17" s="4"/>
      <c r="B17" s="8">
        <f t="shared" si="0"/>
        <v>13</v>
      </c>
      <c r="C17" s="13" t="s">
        <v>200</v>
      </c>
      <c r="D17" s="15" t="e">
        <f t="shared" si="2"/>
        <v>#REF!</v>
      </c>
      <c r="F17" s="8">
        <f t="shared" si="1"/>
        <v>13</v>
      </c>
      <c r="G17" s="11" t="s">
        <v>201</v>
      </c>
      <c r="H17" s="11">
        <v>0</v>
      </c>
      <c r="I17" s="11">
        <v>0</v>
      </c>
      <c r="J17" s="11">
        <v>2</v>
      </c>
      <c r="K17" s="22"/>
    </row>
    <row r="18" ht="14.25" spans="1:11">
      <c r="A18" s="4"/>
      <c r="B18" s="8">
        <f t="shared" si="0"/>
        <v>14</v>
      </c>
      <c r="C18" s="13" t="s">
        <v>202</v>
      </c>
      <c r="D18" s="15" t="e">
        <f t="shared" si="2"/>
        <v>#REF!</v>
      </c>
      <c r="F18" s="8">
        <f t="shared" si="1"/>
        <v>14</v>
      </c>
      <c r="G18" s="11" t="s">
        <v>203</v>
      </c>
      <c r="H18" s="15">
        <f t="shared" ref="H18:J18" si="3">ROUND(IF(H11=0,0,H17/H11),4)</f>
        <v>0</v>
      </c>
      <c r="I18" s="15">
        <f t="shared" si="3"/>
        <v>0</v>
      </c>
      <c r="J18" s="15">
        <f t="shared" si="3"/>
        <v>0.022</v>
      </c>
      <c r="K18" s="22"/>
    </row>
    <row r="19" ht="14.25" spans="1:11">
      <c r="A19" s="4"/>
      <c r="B19" s="8">
        <f t="shared" si="0"/>
        <v>15</v>
      </c>
      <c r="C19" s="13" t="s">
        <v>204</v>
      </c>
      <c r="D19" s="15" t="e">
        <f t="shared" si="2"/>
        <v>#REF!</v>
      </c>
      <c r="F19" s="8">
        <f t="shared" ref="F19:F28" si="4">ROW()-4</f>
        <v>15</v>
      </c>
      <c r="G19" s="11" t="s">
        <v>205</v>
      </c>
      <c r="H19" s="11">
        <v>0</v>
      </c>
      <c r="I19" s="11">
        <v>0</v>
      </c>
      <c r="J19" s="11">
        <v>210</v>
      </c>
      <c r="K19" s="22"/>
    </row>
    <row r="20" ht="14.25" spans="1:11">
      <c r="A20" s="4"/>
      <c r="B20" s="8">
        <f t="shared" ref="B20:B28" si="5">ROW()-4</f>
        <v>16</v>
      </c>
      <c r="C20" s="13" t="s">
        <v>206</v>
      </c>
      <c r="D20" s="15" t="e">
        <f t="shared" si="2"/>
        <v>#REF!</v>
      </c>
      <c r="F20" s="8">
        <f t="shared" si="4"/>
        <v>16</v>
      </c>
      <c r="G20" s="11" t="s">
        <v>207</v>
      </c>
      <c r="H20" s="15">
        <f t="shared" ref="H20:J20" si="6">ROUND(IF(H13=0,0,H19/H13),4)</f>
        <v>0</v>
      </c>
      <c r="I20" s="15">
        <f t="shared" si="6"/>
        <v>0</v>
      </c>
      <c r="J20" s="15">
        <f t="shared" si="6"/>
        <v>0.0214</v>
      </c>
      <c r="K20" s="22"/>
    </row>
    <row r="21" ht="14.25" spans="1:11">
      <c r="A21" s="4"/>
      <c r="B21" s="8">
        <f t="shared" si="5"/>
        <v>17</v>
      </c>
      <c r="C21" s="13" t="s">
        <v>208</v>
      </c>
      <c r="D21" s="15" t="e">
        <f t="shared" si="2"/>
        <v>#REF!</v>
      </c>
      <c r="F21" s="8">
        <f t="shared" si="4"/>
        <v>17</v>
      </c>
      <c r="G21" s="11" t="s">
        <v>209</v>
      </c>
      <c r="H21" s="11">
        <v>0</v>
      </c>
      <c r="I21" s="11">
        <v>0</v>
      </c>
      <c r="J21" s="11">
        <v>0</v>
      </c>
      <c r="K21" s="22"/>
    </row>
    <row r="22" ht="15" customHeight="1" spans="1:11">
      <c r="A22" s="4"/>
      <c r="B22" s="8">
        <f t="shared" si="5"/>
        <v>18</v>
      </c>
      <c r="C22" s="13" t="s">
        <v>210</v>
      </c>
      <c r="D22" s="15">
        <f>H32</f>
        <v>0.867647058823529</v>
      </c>
      <c r="F22" s="8">
        <f t="shared" si="4"/>
        <v>18</v>
      </c>
      <c r="G22" s="11" t="s">
        <v>211</v>
      </c>
      <c r="H22" s="15">
        <f t="shared" ref="H22:J22" si="7">ROUND(IF(H19=0,0,H21/H19),4)</f>
        <v>0</v>
      </c>
      <c r="I22" s="15">
        <f t="shared" si="7"/>
        <v>0</v>
      </c>
      <c r="J22" s="15">
        <f t="shared" si="7"/>
        <v>0</v>
      </c>
      <c r="K22" s="22"/>
    </row>
    <row r="23" ht="15" customHeight="1" spans="1:11">
      <c r="A23" s="4"/>
      <c r="B23" s="8">
        <f t="shared" si="5"/>
        <v>19</v>
      </c>
      <c r="C23" s="13" t="s">
        <v>212</v>
      </c>
      <c r="D23" s="15">
        <f t="shared" ref="D23:D28" si="8">H33</f>
        <v>0.845588235294118</v>
      </c>
      <c r="F23" s="8">
        <f t="shared" si="4"/>
        <v>19</v>
      </c>
      <c r="G23" s="11" t="s">
        <v>213</v>
      </c>
      <c r="H23" s="11">
        <v>0</v>
      </c>
      <c r="I23" s="11">
        <v>0</v>
      </c>
      <c r="J23" s="11">
        <v>0</v>
      </c>
      <c r="K23" s="17"/>
    </row>
    <row r="24" ht="15" customHeight="1" spans="2:11">
      <c r="B24" s="8">
        <f t="shared" si="5"/>
        <v>20</v>
      </c>
      <c r="C24" s="13" t="s">
        <v>214</v>
      </c>
      <c r="D24" s="15">
        <f t="shared" si="8"/>
        <v>0.852941176470588</v>
      </c>
      <c r="F24" s="8">
        <f t="shared" si="4"/>
        <v>20</v>
      </c>
      <c r="G24" s="11" t="s">
        <v>215</v>
      </c>
      <c r="H24" s="15">
        <f t="shared" ref="H24:J24" si="9">ROUND(IF(H13=0,0,H23/H13),4)</f>
        <v>0</v>
      </c>
      <c r="I24" s="15">
        <f t="shared" si="9"/>
        <v>0</v>
      </c>
      <c r="J24" s="15">
        <f t="shared" si="9"/>
        <v>0</v>
      </c>
      <c r="K24" s="22"/>
    </row>
    <row r="25" ht="15" customHeight="1" spans="1:11">
      <c r="A25" s="4" t="s">
        <v>216</v>
      </c>
      <c r="B25" s="8">
        <f t="shared" si="5"/>
        <v>21</v>
      </c>
      <c r="C25" s="13" t="s">
        <v>217</v>
      </c>
      <c r="D25" s="15">
        <f t="shared" si="8"/>
        <v>0.830882352941177</v>
      </c>
      <c r="F25" s="8">
        <f t="shared" si="4"/>
        <v>21</v>
      </c>
      <c r="G25" s="11" t="s">
        <v>218</v>
      </c>
      <c r="H25" s="15">
        <v>1.69230769230769</v>
      </c>
      <c r="I25" s="15">
        <v>0.169491525423729</v>
      </c>
      <c r="J25" s="15">
        <v>0.666666666666667</v>
      </c>
      <c r="K25" s="22"/>
    </row>
    <row r="26" ht="15" customHeight="1" spans="1:11">
      <c r="A26" s="4"/>
      <c r="B26" s="8">
        <f t="shared" si="5"/>
        <v>22</v>
      </c>
      <c r="C26" s="13" t="s">
        <v>219</v>
      </c>
      <c r="D26" s="15">
        <f t="shared" si="8"/>
        <v>0.867647058823529</v>
      </c>
      <c r="F26" s="8">
        <f t="shared" si="4"/>
        <v>22</v>
      </c>
      <c r="G26" s="11" t="s">
        <v>220</v>
      </c>
      <c r="H26" s="15">
        <v>0.0208175427499235</v>
      </c>
      <c r="I26" s="15">
        <v>0.159494435751635</v>
      </c>
      <c r="J26" s="15">
        <v>0.328066356381208</v>
      </c>
      <c r="K26" s="22"/>
    </row>
    <row r="27" ht="15" customHeight="1" spans="1:11">
      <c r="A27" s="4"/>
      <c r="B27" s="8">
        <f t="shared" si="5"/>
        <v>23</v>
      </c>
      <c r="C27" s="13" t="s">
        <v>221</v>
      </c>
      <c r="D27" s="15">
        <f t="shared" si="8"/>
        <v>0.860294117647059</v>
      </c>
      <c r="F27" s="8">
        <f t="shared" si="4"/>
        <v>23</v>
      </c>
      <c r="G27" s="11" t="s">
        <v>222</v>
      </c>
      <c r="H27" s="15">
        <v>-0.147067381550701</v>
      </c>
      <c r="I27" s="15">
        <v>0.490447359291625</v>
      </c>
      <c r="J27" s="15">
        <v>0.316314157534675</v>
      </c>
      <c r="K27" s="22"/>
    </row>
    <row r="28" ht="15" customHeight="1" spans="1:11">
      <c r="A28" s="4"/>
      <c r="B28" s="8">
        <f t="shared" si="5"/>
        <v>24</v>
      </c>
      <c r="C28" s="13" t="s">
        <v>223</v>
      </c>
      <c r="D28" s="15">
        <f t="shared" si="8"/>
        <v>0.838235294117647</v>
      </c>
      <c r="F28" s="8">
        <f t="shared" si="4"/>
        <v>24</v>
      </c>
      <c r="G28" s="11" t="s">
        <v>224</v>
      </c>
      <c r="H28" s="15">
        <v>-0.0205877820583378</v>
      </c>
      <c r="I28" s="15">
        <v>0.371872120224002</v>
      </c>
      <c r="J28" s="15">
        <v>-0.0200294209567741</v>
      </c>
      <c r="K28" s="22"/>
    </row>
    <row r="29" ht="15" customHeight="1" spans="6:11">
      <c r="F29" s="8">
        <f t="shared" ref="F29:F38" si="10">ROW()-4</f>
        <v>25</v>
      </c>
      <c r="G29" s="11" t="s">
        <v>225</v>
      </c>
      <c r="H29" s="15">
        <v>-0.19811320754717</v>
      </c>
      <c r="I29" s="15">
        <v>0.0350877192982456</v>
      </c>
      <c r="J29" s="15">
        <v>0.0768772348033373</v>
      </c>
      <c r="K29" s="22"/>
    </row>
    <row r="30" ht="15" customHeight="1" spans="6:11">
      <c r="F30" s="8">
        <f t="shared" si="10"/>
        <v>26</v>
      </c>
      <c r="G30" s="11" t="s">
        <v>226</v>
      </c>
      <c r="H30" s="15">
        <v>0.140084092715909</v>
      </c>
      <c r="I30" s="15">
        <v>0.0771233962448136</v>
      </c>
      <c r="J30" s="15">
        <v>0.100997065975188</v>
      </c>
      <c r="K30" s="22"/>
    </row>
    <row r="31" ht="14.25" spans="6:10">
      <c r="F31" s="8">
        <f t="shared" si="10"/>
        <v>27</v>
      </c>
      <c r="G31" s="11" t="s">
        <v>227</v>
      </c>
      <c r="H31" s="11">
        <v>0</v>
      </c>
      <c r="I31" s="11">
        <v>4</v>
      </c>
      <c r="J31" s="11">
        <v>1</v>
      </c>
    </row>
    <row r="32" ht="14.25" spans="6:10">
      <c r="F32" s="8">
        <f t="shared" si="10"/>
        <v>28</v>
      </c>
      <c r="G32" s="13" t="s">
        <v>210</v>
      </c>
      <c r="H32" s="16">
        <v>0.867647058823529</v>
      </c>
      <c r="I32" s="16"/>
      <c r="J32" s="15"/>
    </row>
    <row r="33" ht="14.25" spans="6:10">
      <c r="F33" s="8">
        <f t="shared" si="10"/>
        <v>29</v>
      </c>
      <c r="G33" s="13" t="s">
        <v>212</v>
      </c>
      <c r="H33" s="16">
        <v>0.845588235294118</v>
      </c>
      <c r="I33" s="16"/>
      <c r="J33" s="15"/>
    </row>
    <row r="34" ht="14.25" spans="6:10">
      <c r="F34" s="8">
        <f t="shared" si="10"/>
        <v>30</v>
      </c>
      <c r="G34" s="13" t="s">
        <v>214</v>
      </c>
      <c r="H34" s="16">
        <v>0.852941176470588</v>
      </c>
      <c r="I34" s="16"/>
      <c r="J34" s="15"/>
    </row>
    <row r="35" ht="14.25" spans="6:10">
      <c r="F35" s="8">
        <f t="shared" si="10"/>
        <v>31</v>
      </c>
      <c r="G35" s="13" t="s">
        <v>217</v>
      </c>
      <c r="H35" s="16">
        <v>0.830882352941177</v>
      </c>
      <c r="I35" s="16"/>
      <c r="J35" s="15"/>
    </row>
    <row r="36" ht="14.25" spans="6:10">
      <c r="F36" s="8">
        <f t="shared" si="10"/>
        <v>32</v>
      </c>
      <c r="G36" s="13" t="s">
        <v>219</v>
      </c>
      <c r="H36" s="16">
        <v>0.867647058823529</v>
      </c>
      <c r="I36" s="16"/>
      <c r="J36" s="15"/>
    </row>
    <row r="37" ht="14.25" spans="6:10">
      <c r="F37" s="8">
        <f t="shared" si="10"/>
        <v>33</v>
      </c>
      <c r="G37" s="13" t="s">
        <v>221</v>
      </c>
      <c r="H37" s="16">
        <v>0.860294117647059</v>
      </c>
      <c r="I37" s="16"/>
      <c r="J37" s="15"/>
    </row>
    <row r="38" ht="14.25" spans="6:10">
      <c r="F38" s="8">
        <f t="shared" si="10"/>
        <v>34</v>
      </c>
      <c r="G38" s="13" t="s">
        <v>223</v>
      </c>
      <c r="H38" s="16">
        <v>0.838235294117647</v>
      </c>
      <c r="I38" s="16"/>
      <c r="J38" s="15"/>
    </row>
  </sheetData>
  <mergeCells count="13">
    <mergeCell ref="B3:D3"/>
    <mergeCell ref="F3:J3"/>
    <mergeCell ref="H4:J4"/>
    <mergeCell ref="H5:J5"/>
    <mergeCell ref="H32:J32"/>
    <mergeCell ref="H33:J33"/>
    <mergeCell ref="H34:J34"/>
    <mergeCell ref="H35:J35"/>
    <mergeCell ref="H36:J36"/>
    <mergeCell ref="H37:J37"/>
    <mergeCell ref="H38:J38"/>
    <mergeCell ref="A4:A23"/>
    <mergeCell ref="A25:A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项目指标体系表-重大公共卫生</vt:lpstr>
      <vt:lpstr>Sheet1</vt:lpstr>
      <vt:lpstr>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WPS_1728624430</cp:lastModifiedBy>
  <dcterms:created xsi:type="dcterms:W3CDTF">2021-11-11T02:44:00Z</dcterms:created>
  <cp:lastPrinted>2024-12-20T03:24:00Z</cp:lastPrinted>
  <dcterms:modified xsi:type="dcterms:W3CDTF">2024-12-20T06:37:01Z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85424694602E4994BA8601424199BBBA</vt:lpwstr>
  </property>
  <property fmtid="{D5CDD505-2E9C-101B-9397-08002B2CF9AE}" pid="3" name="KSOProductBuildVer">
    <vt:lpwstr>2052-12.1.0.19302</vt:lpwstr>
  </property>
  <property fmtid="{D5CDD505-2E9C-101B-9397-08002B2CF9AE}" pid="4" name="KSOReadingLayout">
    <vt:bool>false</vt:bool>
  </property>
</Properties>
</file>